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Novelty\Compte-rendu\Oral d'alternance\"/>
    </mc:Choice>
  </mc:AlternateContent>
  <xr:revisionPtr revIDLastSave="0" documentId="13_ncr:1_{E4FE3F1D-95AD-4F09-A633-E1EBA136DD7A}" xr6:coauthVersionLast="47" xr6:coauthVersionMax="47" xr10:uidLastSave="{00000000-0000-0000-0000-000000000000}"/>
  <bookViews>
    <workbookView xWindow="-108" yWindow="-108" windowWidth="23256" windowHeight="12456" activeTab="2" xr2:uid="{714B8EF5-886D-4683-9435-46290B094ABB}"/>
  </bookViews>
  <sheets>
    <sheet name="Lum" sheetId="1" r:id="rId1"/>
    <sheet name="SONS" sheetId="2" r:id="rId2"/>
    <sheet name="données équipement" sheetId="4" r:id="rId3"/>
    <sheet name="distribution électriqu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8" i="2"/>
  <c r="O4" i="1"/>
  <c r="O5" i="1"/>
  <c r="O7" i="2"/>
  <c r="O6" i="2"/>
  <c r="K56" i="1"/>
  <c r="K37" i="1"/>
  <c r="M36" i="2"/>
  <c r="K4" i="1"/>
  <c r="K49" i="1"/>
  <c r="K47" i="1"/>
  <c r="J5" i="1"/>
  <c r="K40" i="2"/>
  <c r="J30" i="1"/>
  <c r="J64" i="1"/>
  <c r="L30" i="2"/>
  <c r="L29" i="2"/>
  <c r="K30" i="2"/>
  <c r="K29" i="2"/>
  <c r="L14" i="2"/>
  <c r="L15" i="2"/>
  <c r="L16" i="2"/>
  <c r="L8" i="2"/>
  <c r="L7" i="2"/>
  <c r="L6" i="2"/>
  <c r="J41" i="1"/>
  <c r="J40" i="1"/>
  <c r="J38" i="1"/>
  <c r="J39" i="1"/>
  <c r="J37" i="1"/>
  <c r="K39" i="2"/>
  <c r="K46" i="2"/>
  <c r="K45" i="2"/>
  <c r="K44" i="2"/>
  <c r="K43" i="2"/>
  <c r="K42" i="2"/>
  <c r="K41" i="2"/>
  <c r="K34" i="2"/>
  <c r="K35" i="2"/>
  <c r="K32" i="2"/>
  <c r="K33" i="2"/>
  <c r="K27" i="2"/>
  <c r="K18" i="2"/>
  <c r="K19" i="2"/>
  <c r="K20" i="2"/>
  <c r="J58" i="1"/>
  <c r="J59" i="1"/>
  <c r="J60" i="1"/>
  <c r="J61" i="1"/>
  <c r="J62" i="1"/>
  <c r="J63" i="1"/>
  <c r="J57" i="1"/>
  <c r="J56" i="1"/>
  <c r="J49" i="1"/>
  <c r="J47" i="1"/>
  <c r="J43" i="1"/>
  <c r="J29" i="1"/>
  <c r="J20" i="1"/>
  <c r="J19" i="1"/>
  <c r="J26" i="1"/>
  <c r="J25" i="1"/>
  <c r="J23" i="1"/>
  <c r="J11" i="1"/>
  <c r="J6" i="1"/>
  <c r="J2" i="1"/>
  <c r="J18" i="1"/>
  <c r="J12" i="1"/>
  <c r="J13" i="1"/>
  <c r="J14" i="1"/>
  <c r="J15" i="1"/>
  <c r="J16" i="1"/>
  <c r="J10" i="1"/>
  <c r="J7" i="1"/>
  <c r="J3" i="1"/>
  <c r="J4" i="1"/>
  <c r="J42" i="1"/>
  <c r="J44" i="1"/>
  <c r="J54" i="1"/>
  <c r="J55" i="1"/>
  <c r="J53" i="1"/>
  <c r="J50" i="1"/>
  <c r="J51" i="1"/>
  <c r="J52" i="1"/>
  <c r="J34" i="1"/>
  <c r="J31" i="1"/>
  <c r="J32" i="1"/>
  <c r="J33" i="1"/>
  <c r="J27" i="1"/>
  <c r="J28" i="1"/>
  <c r="J22" i="1"/>
  <c r="J24" i="1"/>
  <c r="J21" i="1"/>
  <c r="K28" i="2"/>
  <c r="K26" i="2"/>
  <c r="K25" i="2"/>
  <c r="K24" i="2"/>
  <c r="K2" i="2"/>
  <c r="K4" i="2"/>
  <c r="K22" i="2"/>
  <c r="K21" i="2"/>
  <c r="K15" i="2"/>
  <c r="K16" i="2"/>
  <c r="K17" i="2"/>
  <c r="K14" i="2"/>
  <c r="K6" i="2"/>
  <c r="K7" i="2"/>
  <c r="K8" i="2"/>
  <c r="K9" i="2"/>
  <c r="K10" i="2"/>
  <c r="K12" i="2"/>
  <c r="K11" i="2"/>
</calcChain>
</file>

<file path=xl/sharedStrings.xml><?xml version="1.0" encoding="utf-8"?>
<sst xmlns="http://schemas.openxmlformats.org/spreadsheetml/2006/main" count="587" uniqueCount="298">
  <si>
    <t>Appareil</t>
  </si>
  <si>
    <t>K10</t>
  </si>
  <si>
    <t>nb</t>
  </si>
  <si>
    <t>problème</t>
  </si>
  <si>
    <t>KSL8</t>
  </si>
  <si>
    <t>plus d'aigue</t>
  </si>
  <si>
    <t>origine de la panne</t>
  </si>
  <si>
    <t>problème de fabrication , de la carte pcb</t>
  </si>
  <si>
    <t>manip</t>
  </si>
  <si>
    <t>type d'intervention</t>
  </si>
  <si>
    <t>dépannage</t>
  </si>
  <si>
    <t>récup de pièces</t>
  </si>
  <si>
    <t>BMFL</t>
  </si>
  <si>
    <t>alim</t>
  </si>
  <si>
    <t>changement d'une prise d'alim</t>
  </si>
  <si>
    <t xml:space="preserve">Structure block zoom fondu </t>
  </si>
  <si>
    <t>extintion de l'appareil  une fois sur deux</t>
  </si>
  <si>
    <t>carte borne alim cramé</t>
  </si>
  <si>
    <t>Rio 1608-D</t>
  </si>
  <si>
    <t>changement d'une carte pcb</t>
  </si>
  <si>
    <t>fusible griller</t>
  </si>
  <si>
    <t>changement de fader</t>
  </si>
  <si>
    <t>Clear-Com</t>
  </si>
  <si>
    <t>connectique de charge déformé</t>
  </si>
  <si>
    <t>WELLFIT</t>
  </si>
  <si>
    <t>PAR Led RVBW 120HD</t>
  </si>
  <si>
    <t>Zoom error</t>
  </si>
  <si>
    <t>led rouge const allumé</t>
  </si>
  <si>
    <t>Mac Viper Profile</t>
  </si>
  <si>
    <t>luminosité du LCD faible</t>
  </si>
  <si>
    <t>D80</t>
  </si>
  <si>
    <t>D40</t>
  </si>
  <si>
    <t>test</t>
  </si>
  <si>
    <t>rack tomber lors du transport</t>
  </si>
  <si>
    <t>couleur cyan, magenta, bloquer</t>
  </si>
  <si>
    <t>Y12</t>
  </si>
  <si>
    <t>barre de fixation cassé</t>
  </si>
  <si>
    <t>mauvais positionnement après reset</t>
  </si>
  <si>
    <t>recup carte pcb driver; capteur ; block alim</t>
  </si>
  <si>
    <t>B22-SUB</t>
  </si>
  <si>
    <t xml:space="preserve">Y-SUB </t>
  </si>
  <si>
    <t>test SMS</t>
  </si>
  <si>
    <t>enceinte 112p</t>
  </si>
  <si>
    <t>Q7</t>
  </si>
  <si>
    <t>traitement DMX H.S</t>
  </si>
  <si>
    <t>D12</t>
  </si>
  <si>
    <t>led "ISP" H.S</t>
  </si>
  <si>
    <t>lyre VIVA CMY</t>
  </si>
  <si>
    <t>Q-SUB</t>
  </si>
  <si>
    <t>Max 12</t>
  </si>
  <si>
    <t>caisson abîmé</t>
  </si>
  <si>
    <t>pavé tactile H.S</t>
  </si>
  <si>
    <t>mégaphone MP25SFM</t>
  </si>
  <si>
    <t>casque DMH220</t>
  </si>
  <si>
    <t>cable à changé</t>
  </si>
  <si>
    <t>DN-501C</t>
  </si>
  <si>
    <t>entrée USB H.S et bouton cassé</t>
  </si>
  <si>
    <t>structure block led cassé</t>
  </si>
  <si>
    <t>Atomic 3000</t>
  </si>
  <si>
    <t>switch BPA10 cassé</t>
  </si>
  <si>
    <t xml:space="preserve">partie plastique du flower cassé; </t>
  </si>
  <si>
    <t>problème lentille prisme</t>
  </si>
  <si>
    <t>E15X-SUB</t>
  </si>
  <si>
    <t>problème "batterie fail"</t>
  </si>
  <si>
    <t>Martin MAC 250</t>
  </si>
  <si>
    <t>problème prisme</t>
  </si>
  <si>
    <t>Prisme cassé</t>
  </si>
  <si>
    <t>quelqu'un s'est fait tazer par le DMX</t>
  </si>
  <si>
    <t>problème zoom</t>
  </si>
  <si>
    <t>problème ventillateur</t>
  </si>
  <si>
    <t>Console behringer</t>
  </si>
  <si>
    <t>un des fader n'est plus entrainé par son moteur</t>
  </si>
  <si>
    <t xml:space="preserve">courroie dérailler </t>
  </si>
  <si>
    <t>support lampe cassé</t>
  </si>
  <si>
    <t>GSL12</t>
  </si>
  <si>
    <t>GSL8</t>
  </si>
  <si>
    <t>machine</t>
  </si>
  <si>
    <t>prix(euro)</t>
  </si>
  <si>
    <t>mac VIPER Profile</t>
  </si>
  <si>
    <t>QL5</t>
  </si>
  <si>
    <t>CL5</t>
  </si>
  <si>
    <t>K20</t>
  </si>
  <si>
    <t>Le DmX fou la merde </t>
  </si>
  <si>
    <t>LedBeam 150 wash</t>
  </si>
  <si>
    <t>Les deux appareils étaient en attente de pièces (carte l’électronique = PCB)</t>
  </si>
  <si>
    <t>deux bouton Switch H.S</t>
  </si>
  <si>
    <t>une led ne s’allume pas </t>
  </si>
  <si>
    <t xml:space="preserve">L’appareil affiche un message d’erreur </t>
  </si>
  <si>
    <t>n°808--&gt; problème tilt / n°790-&gt;ventilateur de la base ne fonctionne pas</t>
  </si>
  <si>
    <t>Mac Aura</t>
  </si>
  <si>
    <t>M4</t>
  </si>
  <si>
    <t>: problème de vibrations à certaines fréquences </t>
  </si>
  <si>
    <t>: la console plante et ne fonctionne plus</t>
  </si>
  <si>
    <t>E12</t>
  </si>
  <si>
    <t>Reconstitution</t>
  </si>
  <si>
    <t>LCD--&gt; H.S</t>
  </si>
  <si>
    <t>extinction de la console ou les boutons ne fonctionnent plus.</t>
  </si>
  <si>
    <t>console QL5</t>
  </si>
  <si>
    <t>changement de 10 faders</t>
  </si>
  <si>
    <t>console CL5</t>
  </si>
  <si>
    <t>console presto</t>
  </si>
  <si>
    <t>tilt error</t>
  </si>
  <si>
    <t>bouton switch push brulé</t>
  </si>
  <si>
    <t>problème 5kHz</t>
  </si>
  <si>
    <t>Mac Viper</t>
  </si>
  <si>
    <t>ZLX-15</t>
  </si>
  <si>
    <t>aigue HS</t>
  </si>
  <si>
    <t>tete de cable DMX arraché</t>
  </si>
  <si>
    <t>fiche DMX femelle cassé</t>
  </si>
  <si>
    <t>SPIKIE</t>
  </si>
  <si>
    <t>Problème d'alim. On suppose un faux contact</t>
  </si>
  <si>
    <t>V8</t>
  </si>
  <si>
    <t>remise a l'état initial de V8 transformée en V12</t>
  </si>
  <si>
    <t>console SQ5</t>
  </si>
  <si>
    <t>changement de 16 faders</t>
  </si>
  <si>
    <t>couteau n°2 bloqué</t>
  </si>
  <si>
    <t>Martin Magnum 1200</t>
  </si>
  <si>
    <t>dip switch cassé</t>
  </si>
  <si>
    <t>Pointe</t>
  </si>
  <si>
    <t>Mega Pointe</t>
  </si>
  <si>
    <t>deux frost brûlés, un ventilateur manquant,</t>
  </si>
  <si>
    <t xml:space="preserve"> les inserts de la base de l’appareil se sont détachés. </t>
  </si>
  <si>
    <t>problème de flower et que les led du flower étaient encrassé</t>
  </si>
  <si>
    <t>Nexu aq 5x5</t>
  </si>
  <si>
    <t>GrandMa2</t>
  </si>
  <si>
    <t>mémorack 30</t>
  </si>
  <si>
    <t>14 triaques H.S</t>
  </si>
  <si>
    <t>E6 (enciente )</t>
  </si>
  <si>
    <t>bruit parasite à 200-60 Hz</t>
  </si>
  <si>
    <t>projecteur barre led FOS100</t>
  </si>
  <si>
    <t>cable DMX cours circuit</t>
  </si>
  <si>
    <t>GrandMa2 Full</t>
  </si>
  <si>
    <t>transformation de V8 en V12</t>
  </si>
  <si>
    <t>crépitement à 1-2kHz.</t>
  </si>
  <si>
    <t>simoun 2</t>
  </si>
  <si>
    <t>support fusible déboîté </t>
  </si>
  <si>
    <t>il manque un ventilateur,</t>
  </si>
  <si>
    <t>carte driver H.S</t>
  </si>
  <si>
    <t>1;2;3;4;5;6</t>
  </si>
  <si>
    <t>Colonne de led constament éteintes , H.S</t>
  </si>
  <si>
    <t>Changement de Fader</t>
  </si>
  <si>
    <t>lyre Viva CMY</t>
  </si>
  <si>
    <t>Temp d'immobilisation</t>
  </si>
  <si>
    <t>cout d'immobilisation</t>
  </si>
  <si>
    <t>cout d'intervension (euro)</t>
  </si>
  <si>
    <t>date</t>
  </si>
  <si>
    <t>o	1ère machine. Base cassée au niveau de la partie mobile. Mais partie mobile contenant l’éclairage led en bon état (K10= n°40) 
o	2e machine. Base en bon état, mais partie mobile contenant l’éclairage led H.S (K10= n°34) 
o	3e machine. Écrans LCD abîmé (=&gt; tache visible), mais ensemble en bon état (K10= n°19)</t>
  </si>
  <si>
    <t>numéro de l'appareil</t>
  </si>
  <si>
    <t>n°101</t>
  </si>
  <si>
    <t>éclairage légèrement moins puissante et légèrement jaune</t>
  </si>
  <si>
    <t>P5 wash 44xLed RGBW</t>
  </si>
  <si>
    <t>n°120 /112/93/121/80/67</t>
  </si>
  <si>
    <t>1er : n°120 =&gt; pb : écrans LCD = H.S ; 
2e : n°112 =&gt; pb : 2 LED RGBA quadrichromiques H.S ;
3e : n° 93=&gt; pb : le bouton d’alimentation (Power Switch) est cassé. Si on ne garde pas le bouton d’alimentation enfoncer manuellement, le projecteur ne s’allume pas ;
4e : n°121 =&gt; problème “ÉDITION MENU, LCD H.S» ;
5e : n° 80=&gt; pb : problème de charge ;
6e : n° 67=&gt; pb : pas de charge ;</t>
  </si>
  <si>
    <t>changement de 5 faders</t>
  </si>
  <si>
    <t>changement d'un fader</t>
  </si>
  <si>
    <t>n°6</t>
  </si>
  <si>
    <t>n°7</t>
  </si>
  <si>
    <t>n°57</t>
  </si>
  <si>
    <t>problème:100-150Hz </t>
  </si>
  <si>
    <t>Numéro de l'appareil</t>
  </si>
  <si>
    <t>n°7/8/9</t>
  </si>
  <si>
    <t>n°78</t>
  </si>
  <si>
    <t>changement de 4 faders</t>
  </si>
  <si>
    <t>n°3</t>
  </si>
  <si>
    <t>n° de série : Z07080010/…. 
1000
0994
1004
1013</t>
  </si>
  <si>
    <t>n°808/790</t>
  </si>
  <si>
    <t>n°172</t>
  </si>
  <si>
    <t>couleur cyan, magenta, et CTC bloqué</t>
  </si>
  <si>
    <t>n°22</t>
  </si>
  <si>
    <t>n°46</t>
  </si>
  <si>
    <t>Dé-oxydation d'enceinte</t>
  </si>
  <si>
    <t>n°13/9</t>
  </si>
  <si>
    <t xml:space="preserve">n°29 =&gt; Z260000104829
n°28 =&gt; Z260000104828
n°27 =&gt; Z260000104827 </t>
  </si>
  <si>
    <t>n°10</t>
  </si>
  <si>
    <t>LED output int , ne reste pas a une valeur constante</t>
  </si>
  <si>
    <t>n°1/2/3/4/5/6</t>
  </si>
  <si>
    <t>n°47</t>
  </si>
  <si>
    <t>face arrière cassé</t>
  </si>
  <si>
    <t>grada Live 6-3 RVE</t>
  </si>
  <si>
    <t>n°217</t>
  </si>
  <si>
    <t>N° PO:1030738</t>
  </si>
  <si>
    <t>n°7/4</t>
  </si>
  <si>
    <t>n°13</t>
  </si>
  <si>
    <t>partie plastique du flower fondue </t>
  </si>
  <si>
    <t xml:space="preserve">n°17 </t>
  </si>
  <si>
    <t xml:space="preserve">problème de flower  </t>
  </si>
  <si>
    <t>Changement des modules</t>
  </si>
  <si>
    <t>Changement du HP par un neuf </t>
  </si>
  <si>
    <t>La membrane frotte avec la bobine</t>
  </si>
  <si>
    <t>n°119</t>
  </si>
  <si>
    <t>problème de faders « fader n°1 et master A »</t>
  </si>
  <si>
    <t>n°39</t>
  </si>
  <si>
    <t>n°16</t>
  </si>
  <si>
    <t>n°18 /12</t>
  </si>
  <si>
    <t>n°120</t>
  </si>
  <si>
    <t xml:space="preserve">n°21 </t>
  </si>
  <si>
    <t>n°13/46</t>
  </si>
  <si>
    <t>Spiider wash beam</t>
  </si>
  <si>
    <t>Spiider wash beam </t>
  </si>
  <si>
    <t>n°14</t>
  </si>
  <si>
    <t>n°38/39</t>
  </si>
  <si>
    <t>Reconstitution d’une enceinte E12</t>
  </si>
  <si>
    <t>Série N° EAWM01036</t>
  </si>
  <si>
    <t>console Midas , Pro1</t>
  </si>
  <si>
    <t>n°9</t>
  </si>
  <si>
    <t>il fallait faire une calibration Pan/Tilt</t>
  </si>
  <si>
    <t>n°007</t>
  </si>
  <si>
    <t>n°1783</t>
  </si>
  <si>
    <t>Problème de fiche DMX / Problème d'alim</t>
  </si>
  <si>
    <t>n°167/188</t>
  </si>
  <si>
    <t>n°33</t>
  </si>
  <si>
    <t>n°358</t>
  </si>
  <si>
    <t>Modif de V8 en V12</t>
  </si>
  <si>
    <t>26 *16faders=416 euro</t>
  </si>
  <si>
    <t>cout d'intervension (euro) pour le client</t>
  </si>
  <si>
    <t>changement des moteur Pan/Tilt:  N°010 —&gt; deux moteurs changés ;
N°005–&gt; un moteur changé</t>
  </si>
  <si>
    <t>n°10/5</t>
  </si>
  <si>
    <t>n°004--&gt;problème dalle led / n°016--&gt;problème dalle led et carte driver </t>
  </si>
  <si>
    <t>n°4/16</t>
  </si>
  <si>
    <t>n°1 luminance</t>
  </si>
  <si>
    <t>n°24</t>
  </si>
  <si>
    <t>n°407/411</t>
  </si>
  <si>
    <t>n°407-&gt;bouton Down H.S/n°411-&gt;boutons &amp; écrans H.S</t>
  </si>
  <si>
    <t xml:space="preserve">n°11 </t>
  </si>
  <si>
    <t>Modif V812 en V8</t>
  </si>
  <si>
    <t>AFF TOURING /AMIX</t>
  </si>
  <si>
    <t>n°16/14</t>
  </si>
  <si>
    <t>Tactile H,S</t>
  </si>
  <si>
    <t>Screen calibration</t>
  </si>
  <si>
    <t>n°27/3/19</t>
  </si>
  <si>
    <t>DMX  H.S</t>
  </si>
  <si>
    <t>GRANDMA 2</t>
  </si>
  <si>
    <t>n°3080</t>
  </si>
  <si>
    <t>boutons n°9 à 15. H.S</t>
  </si>
  <si>
    <t>n°2/4</t>
  </si>
  <si>
    <t>N°002 —&gt;Problème : une led blanche, ne fonctionne pas 
N°004 —&gt; Problème : matriçage led verte H.S</t>
  </si>
  <si>
    <t>cout de location / 1 Jour</t>
  </si>
  <si>
    <t>Type d'appareil</t>
  </si>
  <si>
    <t>GRANDMA 2 full</t>
  </si>
  <si>
    <t xml:space="preserve">GRANDMA 2 </t>
  </si>
  <si>
    <t>Viva CMY</t>
  </si>
  <si>
    <t>Led Beam 150 wash</t>
  </si>
  <si>
    <t>Nexus aq 5x5</t>
  </si>
  <si>
    <t>P5 wash</t>
  </si>
  <si>
    <t>SPIIDER</t>
  </si>
  <si>
    <t>Wellfit/ CRGBA</t>
  </si>
  <si>
    <t>380/ l'unité</t>
  </si>
  <si>
    <t>B22-sub</t>
  </si>
  <si>
    <t>Clear com (freespeak2-set)(pack de 10)</t>
  </si>
  <si>
    <t>console behringer</t>
  </si>
  <si>
    <t>X</t>
  </si>
  <si>
    <t>console Pro1 (midas)</t>
  </si>
  <si>
    <t>console Pro2 (midas)</t>
  </si>
  <si>
    <t>E15x-Sub</t>
  </si>
  <si>
    <t>E6</t>
  </si>
  <si>
    <t>Grada live 6-3 RVE</t>
  </si>
  <si>
    <t>V12</t>
  </si>
  <si>
    <t>Y-SUB</t>
  </si>
  <si>
    <t>ZLX-15p</t>
  </si>
  <si>
    <t>Son</t>
  </si>
  <si>
    <t>Lumière</t>
  </si>
  <si>
    <t xml:space="preserve"> </t>
  </si>
  <si>
    <t>BEYE K10</t>
  </si>
  <si>
    <t>BEYE K20</t>
  </si>
  <si>
    <t xml:space="preserve"> POINTE</t>
  </si>
  <si>
    <t xml:space="preserve">Quand on allume les leds de façon générale, il n’y a pas de problème, mais quand on utilise l’éclairage de façon localisée (c’est à dire cercle par cercle) pour le cercle central, deux leds restent éteintes et les autres sont de couleur aléatoire et différentes, </t>
  </si>
  <si>
    <t xml:space="preserve">X </t>
  </si>
  <si>
    <t>apartient à un client</t>
  </si>
  <si>
    <t>Récupération d’une courroie sur une Mythos II. Comme la courroie était légèrement plus grande que la précédente, j’ai rajouté une entretoise pour tendre la courroie. Cette entretoise est placée à la place d’une des quatre visses fixants le moteur fessant bouger la lentille du prisme.</t>
  </si>
  <si>
    <t>cout d'intervension (euro) pour l'agence</t>
  </si>
  <si>
    <t>cout d'intervension (euro) pour l'entreprise</t>
  </si>
  <si>
    <t>n°1( il ne s'agit pas du veritable n° de l'appareil , mais juste d'un numero que je lui ai attribué )</t>
  </si>
  <si>
    <t>Lyre VIVA CMY</t>
  </si>
  <si>
    <t>changement d'une dalle led</t>
  </si>
  <si>
    <t>réparation</t>
  </si>
  <si>
    <t>manipulation</t>
  </si>
  <si>
    <t>x</t>
  </si>
  <si>
    <t>flower cassé (=62euro l'unité)</t>
  </si>
  <si>
    <t>la grille générait des  vibrations</t>
  </si>
  <si>
    <t>changement de carte pcb ---&gt; -pan/tilt (=227euro)
-Carte zoom (=126euro)
-Block  d'alimentation (=265euro)</t>
  </si>
  <si>
    <t>Nexus Aq 5x5 </t>
  </si>
  <si>
    <t>Utilisation de la pièce prisme, pour dépanné la Mac VIPER</t>
  </si>
  <si>
    <t>prix de capot de spider</t>
  </si>
  <si>
    <t>changement de 4 moteurs pan/Tilt</t>
  </si>
  <si>
    <t>n°17</t>
  </si>
  <si>
    <t xml:space="preserve">en attente </t>
  </si>
  <si>
    <t>n°11</t>
  </si>
  <si>
    <t>en conclusion , les P5 ont été mis à réformé,</t>
  </si>
  <si>
    <t>nettoyage des diaphragmes </t>
  </si>
  <si>
    <t>Test SMS sur des enceintes qui irons au Ninkasi</t>
  </si>
  <si>
    <t>un caisson abîmé , Test SMS sur des enceintes du bar Ninkasi</t>
  </si>
  <si>
    <t>coût d'immobilisation total</t>
  </si>
  <si>
    <t>cout d'iintervention totale</t>
  </si>
  <si>
    <t>: problème de valeur des faders 15 et 16. ( 2*(60€/un fader)=120€)</t>
  </si>
  <si>
    <t>remplacé la carte led et le flower.(62euro(pour le flower)+)</t>
  </si>
  <si>
    <t>coût d'intervention total</t>
  </si>
  <si>
    <t>~1200(prix estimé)</t>
  </si>
  <si>
    <t>nb tot d'équipement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</si>
</sst>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Aptos Narrow"/>
      <family val="2"/>
      <scheme val="minor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Arial Narrow"/>
      <family val="2"/>
    </font>
    <font>
      <sz val="11"/>
      <color theme="1"/>
      <name val="Aptos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readingOrder="1"/>
    </xf>
    <xf numFmtId="0" fontId="0" fillId="2" borderId="0" xfId="0" applyFill="1" applyAlignment="1">
      <alignment vertical="top" readingOrder="1"/>
    </xf>
    <xf numFmtId="0" fontId="0" fillId="2" borderId="0" xfId="0" applyFill="1" applyAlignment="1">
      <alignment vertical="top"/>
    </xf>
    <xf numFmtId="0" fontId="2" fillId="0" borderId="0" xfId="0" applyFont="1" applyAlignment="1">
      <alignment vertical="top" readingOrder="1"/>
    </xf>
    <xf numFmtId="0" fontId="4" fillId="0" borderId="0" xfId="0" applyFont="1" applyAlignment="1">
      <alignment vertical="top" readingOrder="1"/>
    </xf>
    <xf numFmtId="0" fontId="1" fillId="0" borderId="0" xfId="0" applyFont="1" applyAlignment="1">
      <alignment vertical="top" readingOrder="1"/>
    </xf>
    <xf numFmtId="0" fontId="0" fillId="0" borderId="0" xfId="0" applyAlignment="1">
      <alignment vertical="center" readingOrder="1"/>
    </xf>
    <xf numFmtId="0" fontId="0" fillId="2" borderId="0" xfId="0" applyFill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0" fontId="0" fillId="2" borderId="0" xfId="0" applyFill="1" applyAlignment="1">
      <alignment vertical="center" readingOrder="1"/>
    </xf>
    <xf numFmtId="14" fontId="0" fillId="0" borderId="0" xfId="0" applyNumberFormat="1" applyAlignment="1">
      <alignment horizontal="center" vertical="center" readingOrder="1"/>
    </xf>
    <xf numFmtId="0" fontId="0" fillId="0" borderId="0" xfId="0" applyAlignment="1">
      <alignment horizontal="left" vertical="top" readingOrder="1"/>
    </xf>
    <xf numFmtId="0" fontId="0" fillId="0" borderId="1" xfId="0" applyBorder="1"/>
    <xf numFmtId="0" fontId="0" fillId="0" borderId="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5" fillId="0" borderId="0" xfId="0" applyFont="1"/>
    <xf numFmtId="0" fontId="0" fillId="0" borderId="0" xfId="0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6" fillId="0" borderId="0" xfId="0" applyFont="1"/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vertical="top"/>
    </xf>
    <xf numFmtId="0" fontId="0" fillId="2" borderId="4" xfId="0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6" fontId="0" fillId="0" borderId="0" xfId="0" applyNumberForma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403C-D5D4-4991-9066-0413695F005C}">
  <dimension ref="A1:O66"/>
  <sheetViews>
    <sheetView topLeftCell="C1" zoomScaleNormal="100" workbookViewId="0">
      <selection activeCell="N4" sqref="N4:O6"/>
    </sheetView>
  </sheetViews>
  <sheetFormatPr baseColWidth="10" defaultRowHeight="14.4" x14ac:dyDescent="0.3"/>
  <cols>
    <col min="2" max="2" width="11.5546875" style="8"/>
    <col min="3" max="3" width="12.77734375" style="8" customWidth="1"/>
    <col min="4" max="4" width="11.5546875" style="9"/>
    <col min="5" max="5" width="14.109375" style="8" customWidth="1"/>
    <col min="6" max="6" width="8.21875" style="8" customWidth="1"/>
    <col min="7" max="7" width="30.6640625" customWidth="1"/>
    <col min="8" max="8" width="20.21875" customWidth="1"/>
    <col min="9" max="9" width="19.44140625" style="41" customWidth="1"/>
    <col min="10" max="10" width="17.5546875" style="52" customWidth="1"/>
    <col min="11" max="11" width="20.88671875" style="8" customWidth="1"/>
    <col min="12" max="12" width="11.5546875" style="8" customWidth="1"/>
    <col min="13" max="13" width="11.5546875" style="52"/>
  </cols>
  <sheetData>
    <row r="1" spans="1:15" s="24" customFormat="1" x14ac:dyDescent="0.3">
      <c r="A1" s="25" t="s">
        <v>138</v>
      </c>
      <c r="B1" s="45" t="s">
        <v>145</v>
      </c>
      <c r="C1" s="46" t="s">
        <v>9</v>
      </c>
      <c r="D1" s="47" t="s">
        <v>0</v>
      </c>
      <c r="E1" s="48" t="s">
        <v>147</v>
      </c>
      <c r="F1" s="49" t="s">
        <v>2</v>
      </c>
      <c r="G1" s="26" t="s">
        <v>3</v>
      </c>
      <c r="H1" s="50" t="s">
        <v>275</v>
      </c>
      <c r="I1" s="42" t="s">
        <v>142</v>
      </c>
      <c r="J1" s="51" t="s">
        <v>143</v>
      </c>
      <c r="K1" s="59" t="s">
        <v>269</v>
      </c>
      <c r="L1" s="60" t="s">
        <v>214</v>
      </c>
      <c r="M1" s="53"/>
    </row>
    <row r="2" spans="1:15" x14ac:dyDescent="0.3">
      <c r="A2" s="4"/>
      <c r="B2" s="11">
        <v>45271</v>
      </c>
      <c r="C2" s="10" t="s">
        <v>10</v>
      </c>
      <c r="D2" s="9" t="s">
        <v>58</v>
      </c>
      <c r="E2" s="8" t="s">
        <v>181</v>
      </c>
      <c r="F2" s="8">
        <v>2</v>
      </c>
      <c r="G2" s="4" t="s">
        <v>59</v>
      </c>
      <c r="H2" s="4"/>
      <c r="I2" s="41">
        <v>1</v>
      </c>
      <c r="J2" s="41">
        <f>PRODUCT(I2, 42)*F2</f>
        <v>84</v>
      </c>
      <c r="K2" s="58">
        <v>5</v>
      </c>
      <c r="L2" s="58">
        <v>0</v>
      </c>
    </row>
    <row r="3" spans="1:15" x14ac:dyDescent="0.3">
      <c r="A3" s="4"/>
      <c r="B3" s="11">
        <v>45202</v>
      </c>
      <c r="C3" s="10" t="s">
        <v>10</v>
      </c>
      <c r="D3" s="9" t="s">
        <v>12</v>
      </c>
      <c r="F3" s="8">
        <v>1</v>
      </c>
      <c r="G3" s="4" t="s">
        <v>13</v>
      </c>
      <c r="H3" s="4" t="s">
        <v>14</v>
      </c>
      <c r="I3" s="41">
        <v>1</v>
      </c>
      <c r="J3" s="41">
        <f>PRODUCT(I3, 260)</f>
        <v>260</v>
      </c>
      <c r="K3" s="58">
        <v>5</v>
      </c>
      <c r="L3" s="58">
        <v>0</v>
      </c>
    </row>
    <row r="4" spans="1:15" x14ac:dyDescent="0.3">
      <c r="A4" s="4"/>
      <c r="B4" s="11">
        <v>45203</v>
      </c>
      <c r="C4" s="10" t="s">
        <v>10</v>
      </c>
      <c r="D4" s="9" t="s">
        <v>12</v>
      </c>
      <c r="E4" s="8" t="s">
        <v>148</v>
      </c>
      <c r="F4" s="8">
        <v>1</v>
      </c>
      <c r="G4" s="4" t="s">
        <v>15</v>
      </c>
      <c r="H4" s="4"/>
      <c r="I4" s="41">
        <v>6</v>
      </c>
      <c r="J4" s="41">
        <f>PRODUCT(I4, 260)</f>
        <v>1560</v>
      </c>
      <c r="K4" s="8">
        <f>4.09*3+17.24+22.95+14.9+4.68</f>
        <v>72.039999999999992</v>
      </c>
      <c r="L4" s="58">
        <v>0</v>
      </c>
      <c r="N4" t="s">
        <v>291</v>
      </c>
      <c r="O4" s="52">
        <f>SUM(J:J)</f>
        <v>110654</v>
      </c>
    </row>
    <row r="5" spans="1:15" x14ac:dyDescent="0.3">
      <c r="A5" s="4"/>
      <c r="B5" s="22">
        <v>45293</v>
      </c>
      <c r="C5" s="10" t="s">
        <v>10</v>
      </c>
      <c r="D5" s="9" t="s">
        <v>12</v>
      </c>
      <c r="E5" s="8" t="s">
        <v>189</v>
      </c>
      <c r="F5" s="8">
        <v>1</v>
      </c>
      <c r="G5" s="4" t="s">
        <v>63</v>
      </c>
      <c r="H5" s="4"/>
      <c r="I5" s="41">
        <v>1</v>
      </c>
      <c r="J5" s="41">
        <f>PRODUCT(I5, 260)*F5</f>
        <v>260</v>
      </c>
      <c r="K5" s="8" t="s">
        <v>250</v>
      </c>
      <c r="L5" s="58">
        <v>0</v>
      </c>
      <c r="N5" t="s">
        <v>295</v>
      </c>
      <c r="O5" s="52">
        <f>SUM(K:K)</f>
        <v>7795.15</v>
      </c>
    </row>
    <row r="6" spans="1:15" x14ac:dyDescent="0.3">
      <c r="A6" s="4"/>
      <c r="B6" s="11">
        <v>45315</v>
      </c>
      <c r="C6" s="10" t="s">
        <v>10</v>
      </c>
      <c r="D6" s="9" t="s">
        <v>12</v>
      </c>
      <c r="E6" s="8" t="s">
        <v>193</v>
      </c>
      <c r="F6" s="8">
        <v>2</v>
      </c>
      <c r="G6" s="4" t="s">
        <v>69</v>
      </c>
      <c r="H6" s="4"/>
      <c r="I6" s="41">
        <v>1</v>
      </c>
      <c r="J6" s="41">
        <f>PRODUCT(I6, 260) *F6</f>
        <v>520</v>
      </c>
      <c r="K6" s="58">
        <v>0</v>
      </c>
      <c r="L6" s="58">
        <v>0</v>
      </c>
      <c r="N6" s="4" t="s">
        <v>297</v>
      </c>
      <c r="O6" s="4">
        <f>SUM(F:F)</f>
        <v>86</v>
      </c>
    </row>
    <row r="7" spans="1:15" x14ac:dyDescent="0.3">
      <c r="A7" s="4"/>
      <c r="B7" s="11">
        <v>45397</v>
      </c>
      <c r="C7" s="10" t="s">
        <v>10</v>
      </c>
      <c r="D7" s="9" t="s">
        <v>12</v>
      </c>
      <c r="E7" s="8" t="s">
        <v>163</v>
      </c>
      <c r="F7" s="8">
        <v>1</v>
      </c>
      <c r="G7" s="4" t="s">
        <v>115</v>
      </c>
      <c r="H7" s="4"/>
      <c r="I7" s="41">
        <v>1</v>
      </c>
      <c r="J7" s="41">
        <f t="shared" ref="J7" si="0">PRODUCT(I7, 260)</f>
        <v>260</v>
      </c>
      <c r="K7" s="58">
        <v>0</v>
      </c>
      <c r="L7" s="58">
        <v>0</v>
      </c>
    </row>
    <row r="8" spans="1:15" x14ac:dyDescent="0.3">
      <c r="B8" s="11">
        <v>45426</v>
      </c>
      <c r="C8" s="10" t="s">
        <v>10</v>
      </c>
      <c r="D8" s="9" t="s">
        <v>231</v>
      </c>
      <c r="E8" s="8" t="s">
        <v>232</v>
      </c>
      <c r="F8" s="8">
        <v>1</v>
      </c>
      <c r="G8" s="28" t="s">
        <v>233</v>
      </c>
      <c r="I8" s="8">
        <v>1</v>
      </c>
      <c r="J8" s="52" t="s">
        <v>266</v>
      </c>
      <c r="L8" s="58">
        <v>0</v>
      </c>
    </row>
    <row r="9" spans="1:15" x14ac:dyDescent="0.3">
      <c r="A9" s="4"/>
      <c r="B9" s="11">
        <v>45408</v>
      </c>
      <c r="C9" s="10" t="s">
        <v>32</v>
      </c>
      <c r="D9" s="9" t="s">
        <v>124</v>
      </c>
      <c r="F9" s="8">
        <v>1</v>
      </c>
      <c r="G9" s="4"/>
      <c r="H9" s="4"/>
      <c r="I9" s="8">
        <v>1</v>
      </c>
      <c r="J9" s="52" t="s">
        <v>266</v>
      </c>
      <c r="K9" s="58">
        <v>0</v>
      </c>
      <c r="L9" s="58">
        <v>0</v>
      </c>
    </row>
    <row r="10" spans="1:15" ht="18.600000000000001" customHeight="1" x14ac:dyDescent="0.3">
      <c r="A10" s="4"/>
      <c r="B10" s="11">
        <v>45412</v>
      </c>
      <c r="C10" s="10" t="s">
        <v>10</v>
      </c>
      <c r="D10" s="9" t="s">
        <v>131</v>
      </c>
      <c r="F10" s="8">
        <v>1</v>
      </c>
      <c r="G10" s="5" t="s">
        <v>293</v>
      </c>
      <c r="H10" s="4"/>
      <c r="I10" s="41">
        <v>1</v>
      </c>
      <c r="J10" s="41">
        <f>PRODUCT(I10, 530)</f>
        <v>530</v>
      </c>
      <c r="K10" s="58">
        <v>120</v>
      </c>
      <c r="L10" s="58">
        <v>0</v>
      </c>
    </row>
    <row r="11" spans="1:15" ht="144" x14ac:dyDescent="0.3">
      <c r="A11" s="4"/>
      <c r="B11" s="11">
        <v>45201</v>
      </c>
      <c r="C11" s="10" t="s">
        <v>10</v>
      </c>
      <c r="D11" s="9" t="s">
        <v>1</v>
      </c>
      <c r="F11" s="8">
        <v>3</v>
      </c>
      <c r="G11" s="6" t="s">
        <v>146</v>
      </c>
      <c r="H11" s="4"/>
      <c r="I11" s="41">
        <v>1</v>
      </c>
      <c r="J11" s="41">
        <f>PRODUCT(I11, 140)*F11</f>
        <v>420</v>
      </c>
      <c r="K11" s="58">
        <v>0</v>
      </c>
      <c r="L11" s="58">
        <v>0</v>
      </c>
    </row>
    <row r="12" spans="1:15" x14ac:dyDescent="0.3">
      <c r="A12" s="4"/>
      <c r="B12" s="11">
        <v>45239</v>
      </c>
      <c r="C12" s="10" t="s">
        <v>10</v>
      </c>
      <c r="D12" s="9" t="s">
        <v>1</v>
      </c>
      <c r="E12" s="8" t="s">
        <v>168</v>
      </c>
      <c r="F12" s="8">
        <v>1</v>
      </c>
      <c r="G12" s="4" t="s">
        <v>37</v>
      </c>
      <c r="H12" s="4"/>
      <c r="I12" s="41">
        <v>1</v>
      </c>
      <c r="J12" s="41">
        <f t="shared" ref="J12:J16" si="1">PRODUCT(I12, 140)</f>
        <v>140</v>
      </c>
      <c r="K12" s="58">
        <v>0</v>
      </c>
      <c r="L12" s="58">
        <v>0</v>
      </c>
    </row>
    <row r="13" spans="1:15" ht="21.6" customHeight="1" x14ac:dyDescent="0.3">
      <c r="A13" s="4"/>
      <c r="B13" s="11">
        <v>45239</v>
      </c>
      <c r="C13" s="10" t="s">
        <v>11</v>
      </c>
      <c r="D13" s="9" t="s">
        <v>1</v>
      </c>
      <c r="E13" s="8" t="s">
        <v>169</v>
      </c>
      <c r="F13" s="8">
        <v>1</v>
      </c>
      <c r="G13" s="4"/>
      <c r="H13" s="4" t="s">
        <v>38</v>
      </c>
      <c r="I13" s="41">
        <v>1</v>
      </c>
      <c r="J13" s="41">
        <f t="shared" si="1"/>
        <v>140</v>
      </c>
      <c r="K13" s="58">
        <v>0</v>
      </c>
      <c r="L13" s="58">
        <v>0</v>
      </c>
    </row>
    <row r="14" spans="1:15" ht="15.6" x14ac:dyDescent="0.3">
      <c r="A14" s="4"/>
      <c r="B14" s="11">
        <v>45246</v>
      </c>
      <c r="C14" s="10" t="s">
        <v>10</v>
      </c>
      <c r="D14" s="9" t="s">
        <v>1</v>
      </c>
      <c r="E14" s="8" t="s">
        <v>176</v>
      </c>
      <c r="F14" s="8">
        <v>1</v>
      </c>
      <c r="G14" s="27" t="s">
        <v>177</v>
      </c>
      <c r="H14" s="4"/>
      <c r="I14" s="41">
        <v>1</v>
      </c>
      <c r="J14" s="41">
        <f t="shared" si="1"/>
        <v>140</v>
      </c>
      <c r="K14" s="8" t="s">
        <v>250</v>
      </c>
      <c r="L14" s="58">
        <v>0</v>
      </c>
    </row>
    <row r="15" spans="1:15" x14ac:dyDescent="0.3">
      <c r="A15" s="4"/>
      <c r="B15" s="11">
        <v>45390</v>
      </c>
      <c r="C15" s="10" t="s">
        <v>10</v>
      </c>
      <c r="D15" s="9" t="s">
        <v>1</v>
      </c>
      <c r="E15" s="8" t="s">
        <v>206</v>
      </c>
      <c r="F15" s="8">
        <v>1</v>
      </c>
      <c r="G15" s="4" t="s">
        <v>102</v>
      </c>
      <c r="H15" s="4"/>
      <c r="I15" s="41">
        <v>1</v>
      </c>
      <c r="J15" s="41">
        <f t="shared" si="1"/>
        <v>140</v>
      </c>
      <c r="K15" s="58">
        <v>0</v>
      </c>
      <c r="L15" s="58">
        <v>0</v>
      </c>
    </row>
    <row r="16" spans="1:15" ht="38.4" customHeight="1" x14ac:dyDescent="0.3">
      <c r="A16" s="4"/>
      <c r="B16" s="11">
        <v>45405</v>
      </c>
      <c r="C16" s="10" t="s">
        <v>10</v>
      </c>
      <c r="D16" s="9" t="s">
        <v>1</v>
      </c>
      <c r="F16" s="8">
        <v>1</v>
      </c>
      <c r="G16" s="39" t="s">
        <v>265</v>
      </c>
      <c r="H16" s="4"/>
      <c r="I16" s="41">
        <v>1</v>
      </c>
      <c r="J16" s="41">
        <f t="shared" si="1"/>
        <v>140</v>
      </c>
      <c r="K16" s="58">
        <v>0</v>
      </c>
      <c r="L16" s="58">
        <v>0</v>
      </c>
    </row>
    <row r="17" spans="1:12" x14ac:dyDescent="0.3">
      <c r="A17" s="4"/>
      <c r="C17" s="10" t="s">
        <v>11</v>
      </c>
      <c r="D17" s="9" t="s">
        <v>1</v>
      </c>
      <c r="F17" s="8">
        <v>1</v>
      </c>
      <c r="G17" s="4"/>
      <c r="H17" s="4"/>
      <c r="I17" s="41">
        <v>1</v>
      </c>
      <c r="J17" s="58">
        <v>0</v>
      </c>
      <c r="K17" s="58">
        <v>0</v>
      </c>
      <c r="L17" s="58">
        <v>0</v>
      </c>
    </row>
    <row r="18" spans="1:12" ht="18" customHeight="1" x14ac:dyDescent="0.3">
      <c r="A18" s="4"/>
      <c r="B18" s="11">
        <v>45342</v>
      </c>
      <c r="C18" s="10" t="s">
        <v>10</v>
      </c>
      <c r="D18" s="9" t="s">
        <v>81</v>
      </c>
      <c r="E18" s="8" t="s">
        <v>195</v>
      </c>
      <c r="F18" s="8">
        <v>1</v>
      </c>
      <c r="G18" s="4" t="s">
        <v>68</v>
      </c>
      <c r="H18" s="4"/>
      <c r="I18" s="41">
        <v>2</v>
      </c>
      <c r="J18" s="41">
        <f>PRODUCT(I18, 210)</f>
        <v>420</v>
      </c>
      <c r="K18" s="58">
        <v>0</v>
      </c>
      <c r="L18" s="58">
        <v>0</v>
      </c>
    </row>
    <row r="19" spans="1:12" ht="24" customHeight="1" x14ac:dyDescent="0.3">
      <c r="A19" s="4"/>
      <c r="B19" s="11">
        <v>45344</v>
      </c>
      <c r="C19" s="10" t="s">
        <v>10</v>
      </c>
      <c r="D19" s="30" t="s">
        <v>83</v>
      </c>
      <c r="E19" s="38" t="s">
        <v>196</v>
      </c>
      <c r="F19" s="8">
        <v>2</v>
      </c>
      <c r="G19" s="7" t="s">
        <v>84</v>
      </c>
      <c r="H19" s="4"/>
      <c r="I19" s="41">
        <v>1</v>
      </c>
      <c r="J19" s="41">
        <f>PRODUCT(I19, 130)*F19</f>
        <v>260</v>
      </c>
      <c r="K19" s="58">
        <v>0</v>
      </c>
      <c r="L19" s="58">
        <v>0</v>
      </c>
    </row>
    <row r="20" spans="1:12" x14ac:dyDescent="0.3">
      <c r="A20" s="4"/>
      <c r="B20" s="11">
        <v>45203</v>
      </c>
      <c r="C20" s="10" t="s">
        <v>10</v>
      </c>
      <c r="D20" s="9" t="s">
        <v>272</v>
      </c>
      <c r="F20" s="8">
        <v>1</v>
      </c>
      <c r="G20" s="4" t="s">
        <v>139</v>
      </c>
      <c r="H20" s="4" t="s">
        <v>273</v>
      </c>
      <c r="I20" s="41">
        <v>1</v>
      </c>
      <c r="J20" s="41">
        <f>PRODUCT(I20, 130)</f>
        <v>130</v>
      </c>
      <c r="K20" s="58">
        <v>1400</v>
      </c>
      <c r="L20" s="58">
        <v>0</v>
      </c>
    </row>
    <row r="21" spans="1:12" ht="15.6" x14ac:dyDescent="0.3">
      <c r="A21" s="4"/>
      <c r="B21" s="11">
        <v>45204</v>
      </c>
      <c r="C21" s="10" t="s">
        <v>10</v>
      </c>
      <c r="D21" s="9" t="s">
        <v>47</v>
      </c>
      <c r="F21" s="8">
        <v>1</v>
      </c>
      <c r="G21" s="27" t="s">
        <v>149</v>
      </c>
      <c r="H21" s="4"/>
      <c r="I21" s="41">
        <v>91</v>
      </c>
      <c r="J21" s="41">
        <f>PRODUCT(I21, 130)</f>
        <v>11830</v>
      </c>
      <c r="K21" s="58">
        <v>1400</v>
      </c>
      <c r="L21" s="58">
        <v>0</v>
      </c>
    </row>
    <row r="22" spans="1:12" x14ac:dyDescent="0.3">
      <c r="A22" s="4"/>
      <c r="B22" s="11">
        <v>45244</v>
      </c>
      <c r="C22" s="10" t="s">
        <v>10</v>
      </c>
      <c r="D22" s="9" t="s">
        <v>47</v>
      </c>
      <c r="E22" s="8" t="s">
        <v>173</v>
      </c>
      <c r="F22" s="8">
        <v>1</v>
      </c>
      <c r="G22" s="4" t="s">
        <v>174</v>
      </c>
      <c r="H22" s="4"/>
      <c r="I22" s="41">
        <v>1</v>
      </c>
      <c r="J22" s="41">
        <f>PRODUCT(I22, 130)</f>
        <v>130</v>
      </c>
      <c r="K22" s="8">
        <v>0</v>
      </c>
      <c r="L22" s="58">
        <v>0</v>
      </c>
    </row>
    <row r="23" spans="1:12" ht="15.6" x14ac:dyDescent="0.3">
      <c r="A23" s="4"/>
      <c r="B23" s="11">
        <v>45400</v>
      </c>
      <c r="C23" s="10" t="s">
        <v>10</v>
      </c>
      <c r="D23" s="9" t="s">
        <v>141</v>
      </c>
      <c r="E23" s="8" t="s">
        <v>218</v>
      </c>
      <c r="F23" s="8">
        <v>2</v>
      </c>
      <c r="G23" s="5" t="s">
        <v>217</v>
      </c>
      <c r="H23" s="4"/>
      <c r="I23" s="41">
        <v>1</v>
      </c>
      <c r="J23" s="41">
        <f>PRODUCT(I23, 130)*F23</f>
        <v>260</v>
      </c>
      <c r="K23" s="58">
        <v>2400</v>
      </c>
      <c r="L23" s="58">
        <v>0</v>
      </c>
    </row>
    <row r="24" spans="1:12" ht="15.6" x14ac:dyDescent="0.3">
      <c r="A24" s="4"/>
      <c r="B24" s="11">
        <v>45418</v>
      </c>
      <c r="C24" s="10" t="s">
        <v>10</v>
      </c>
      <c r="D24" s="9" t="s">
        <v>141</v>
      </c>
      <c r="E24" s="8" t="s">
        <v>192</v>
      </c>
      <c r="F24" s="8">
        <v>1</v>
      </c>
      <c r="G24" s="5" t="s">
        <v>137</v>
      </c>
      <c r="H24" s="4"/>
      <c r="I24" s="41">
        <v>18</v>
      </c>
      <c r="J24" s="41">
        <f>PRODUCT(I24, 130)</f>
        <v>2340</v>
      </c>
      <c r="K24" s="58">
        <v>266</v>
      </c>
      <c r="L24" s="58">
        <v>0</v>
      </c>
    </row>
    <row r="25" spans="1:12" x14ac:dyDescent="0.3">
      <c r="A25" s="4"/>
      <c r="B25" s="11">
        <v>45350</v>
      </c>
      <c r="C25" s="10" t="s">
        <v>10</v>
      </c>
      <c r="D25" s="9" t="s">
        <v>89</v>
      </c>
      <c r="E25" s="8" t="s">
        <v>165</v>
      </c>
      <c r="F25" s="8">
        <v>2</v>
      </c>
      <c r="G25" s="7" t="s">
        <v>88</v>
      </c>
      <c r="H25" s="4"/>
      <c r="I25" s="41">
        <v>1</v>
      </c>
      <c r="J25" s="41">
        <f>PRODUCT(I25, 130)*F25</f>
        <v>260</v>
      </c>
      <c r="K25" s="8" t="s">
        <v>250</v>
      </c>
      <c r="L25" s="58">
        <v>0</v>
      </c>
    </row>
    <row r="26" spans="1:12" x14ac:dyDescent="0.3">
      <c r="A26" s="4"/>
      <c r="B26" s="11">
        <v>45391</v>
      </c>
      <c r="C26" s="10" t="s">
        <v>10</v>
      </c>
      <c r="D26" s="9" t="s">
        <v>89</v>
      </c>
      <c r="E26" s="8" t="s">
        <v>211</v>
      </c>
      <c r="F26" s="8">
        <v>1</v>
      </c>
      <c r="G26" s="4" t="s">
        <v>108</v>
      </c>
      <c r="H26" s="4"/>
      <c r="I26" s="41">
        <v>1</v>
      </c>
      <c r="J26" s="41">
        <f>PRODUCT(I26, 130)*F26</f>
        <v>130</v>
      </c>
      <c r="K26" s="8" t="s">
        <v>250</v>
      </c>
      <c r="L26" s="58">
        <v>0</v>
      </c>
    </row>
    <row r="27" spans="1:12" x14ac:dyDescent="0.3">
      <c r="A27" s="4"/>
      <c r="B27" s="11">
        <v>45238</v>
      </c>
      <c r="C27" s="10" t="s">
        <v>10</v>
      </c>
      <c r="D27" s="9" t="s">
        <v>104</v>
      </c>
      <c r="E27" s="8" t="s">
        <v>166</v>
      </c>
      <c r="F27" s="8">
        <v>1</v>
      </c>
      <c r="G27" s="28" t="s">
        <v>167</v>
      </c>
      <c r="H27" s="4"/>
      <c r="I27" s="41">
        <v>1</v>
      </c>
      <c r="J27" s="41">
        <f t="shared" ref="J27:J34" si="2">PRODUCT(I27, 210)</f>
        <v>210</v>
      </c>
      <c r="K27" s="58">
        <v>0</v>
      </c>
      <c r="L27" s="58">
        <v>0</v>
      </c>
    </row>
    <row r="28" spans="1:12" x14ac:dyDescent="0.3">
      <c r="A28" s="4"/>
      <c r="B28" s="11">
        <v>45314</v>
      </c>
      <c r="C28" s="10" t="s">
        <v>10</v>
      </c>
      <c r="D28" s="9" t="s">
        <v>104</v>
      </c>
      <c r="E28" s="8" t="s">
        <v>166</v>
      </c>
      <c r="F28" s="8">
        <v>1</v>
      </c>
      <c r="G28" s="4" t="s">
        <v>66</v>
      </c>
      <c r="H28" s="4" t="s">
        <v>281</v>
      </c>
      <c r="I28" s="41">
        <v>76</v>
      </c>
      <c r="J28" s="41">
        <f t="shared" si="2"/>
        <v>15960</v>
      </c>
      <c r="K28" s="58">
        <v>0</v>
      </c>
      <c r="L28" s="58">
        <v>0</v>
      </c>
    </row>
    <row r="29" spans="1:12" x14ac:dyDescent="0.3">
      <c r="A29" s="4"/>
      <c r="B29" s="11">
        <v>45390</v>
      </c>
      <c r="C29" s="10" t="s">
        <v>10</v>
      </c>
      <c r="D29" s="9" t="s">
        <v>104</v>
      </c>
      <c r="E29" s="8" t="s">
        <v>209</v>
      </c>
      <c r="F29" s="8">
        <v>2</v>
      </c>
      <c r="G29" s="4" t="s">
        <v>208</v>
      </c>
      <c r="H29" s="4"/>
      <c r="I29" s="41">
        <v>1</v>
      </c>
      <c r="J29" s="41">
        <f>PRODUCT(I29, 210)*F29</f>
        <v>420</v>
      </c>
      <c r="K29" s="8" t="s">
        <v>250</v>
      </c>
      <c r="L29" s="58">
        <v>0</v>
      </c>
    </row>
    <row r="30" spans="1:12" ht="15.6" x14ac:dyDescent="0.3">
      <c r="A30" s="4"/>
      <c r="B30" s="11">
        <v>45400</v>
      </c>
      <c r="C30" s="10" t="s">
        <v>10</v>
      </c>
      <c r="D30" s="9" t="s">
        <v>104</v>
      </c>
      <c r="E30" s="8" t="s">
        <v>219</v>
      </c>
      <c r="F30" s="8">
        <v>1</v>
      </c>
      <c r="G30" s="5" t="s">
        <v>121</v>
      </c>
      <c r="H30" s="4"/>
      <c r="I30" s="41">
        <v>1</v>
      </c>
      <c r="J30" s="41">
        <f>PRODUCT(I30, 210)</f>
        <v>210</v>
      </c>
      <c r="K30" s="58">
        <v>47.96</v>
      </c>
      <c r="L30" s="58">
        <v>0</v>
      </c>
    </row>
    <row r="31" spans="1:12" x14ac:dyDescent="0.3">
      <c r="A31" s="4"/>
      <c r="B31" s="11">
        <v>45236</v>
      </c>
      <c r="C31" s="10" t="s">
        <v>10</v>
      </c>
      <c r="D31" s="9" t="s">
        <v>28</v>
      </c>
      <c r="E31" s="8" t="s">
        <v>157</v>
      </c>
      <c r="F31" s="8">
        <v>1</v>
      </c>
      <c r="G31" s="4" t="s">
        <v>29</v>
      </c>
      <c r="H31" s="4"/>
      <c r="I31" s="41">
        <v>1</v>
      </c>
      <c r="J31" s="41">
        <f t="shared" si="2"/>
        <v>210</v>
      </c>
      <c r="K31" s="58">
        <v>0</v>
      </c>
      <c r="L31" s="58">
        <v>0</v>
      </c>
    </row>
    <row r="32" spans="1:12" x14ac:dyDescent="0.3">
      <c r="A32" s="4"/>
      <c r="B32" s="11">
        <v>45238</v>
      </c>
      <c r="C32" s="10" t="s">
        <v>10</v>
      </c>
      <c r="D32" s="9" t="s">
        <v>28</v>
      </c>
      <c r="E32" s="8" t="s">
        <v>163</v>
      </c>
      <c r="F32" s="8">
        <v>1</v>
      </c>
      <c r="G32" s="4" t="s">
        <v>34</v>
      </c>
      <c r="H32" s="4"/>
      <c r="I32" s="41">
        <v>1</v>
      </c>
      <c r="J32" s="41">
        <f t="shared" si="2"/>
        <v>210</v>
      </c>
      <c r="K32" s="58">
        <v>0</v>
      </c>
      <c r="L32" s="58">
        <v>0</v>
      </c>
    </row>
    <row r="33" spans="1:12" x14ac:dyDescent="0.3">
      <c r="A33" s="4"/>
      <c r="B33" s="11">
        <v>45317</v>
      </c>
      <c r="C33" s="10" t="s">
        <v>10</v>
      </c>
      <c r="D33" s="9" t="s">
        <v>28</v>
      </c>
      <c r="E33" s="8" t="s">
        <v>194</v>
      </c>
      <c r="F33" s="8">
        <v>1</v>
      </c>
      <c r="G33" s="4" t="s">
        <v>73</v>
      </c>
      <c r="H33" s="4"/>
      <c r="I33" s="41">
        <v>1</v>
      </c>
      <c r="J33" s="41">
        <f t="shared" si="2"/>
        <v>210</v>
      </c>
      <c r="K33" s="58">
        <v>0</v>
      </c>
      <c r="L33" s="58">
        <v>0</v>
      </c>
    </row>
    <row r="34" spans="1:12" x14ac:dyDescent="0.3">
      <c r="A34" s="4"/>
      <c r="B34" s="11">
        <v>45365</v>
      </c>
      <c r="C34" s="10" t="s">
        <v>10</v>
      </c>
      <c r="D34" s="9" t="s">
        <v>28</v>
      </c>
      <c r="E34" s="8" t="s">
        <v>166</v>
      </c>
      <c r="F34" s="8">
        <v>1</v>
      </c>
      <c r="G34" s="4" t="s">
        <v>101</v>
      </c>
      <c r="H34" s="4" t="s">
        <v>205</v>
      </c>
      <c r="I34" s="41">
        <v>50</v>
      </c>
      <c r="J34" s="41">
        <f t="shared" si="2"/>
        <v>10500</v>
      </c>
      <c r="K34" s="58">
        <v>0</v>
      </c>
      <c r="L34" s="58">
        <v>0</v>
      </c>
    </row>
    <row r="35" spans="1:12" x14ac:dyDescent="0.3">
      <c r="A35" s="4"/>
      <c r="B35" s="11">
        <v>45294</v>
      </c>
      <c r="C35" s="10" t="s">
        <v>10</v>
      </c>
      <c r="D35" s="9" t="s">
        <v>64</v>
      </c>
      <c r="E35" s="8" t="s">
        <v>267</v>
      </c>
      <c r="F35" s="8">
        <v>1</v>
      </c>
      <c r="G35" s="4" t="s">
        <v>65</v>
      </c>
      <c r="H35" s="44" t="s">
        <v>268</v>
      </c>
      <c r="I35" s="41">
        <v>1</v>
      </c>
      <c r="J35" s="41">
        <v>0</v>
      </c>
      <c r="K35" s="8">
        <v>0</v>
      </c>
      <c r="L35" s="58">
        <v>0</v>
      </c>
    </row>
    <row r="36" spans="1:12" x14ac:dyDescent="0.3">
      <c r="A36" s="4"/>
      <c r="B36" s="11">
        <v>45398</v>
      </c>
      <c r="C36" s="10" t="s">
        <v>10</v>
      </c>
      <c r="D36" s="9" t="s">
        <v>116</v>
      </c>
      <c r="F36" s="8">
        <v>1</v>
      </c>
      <c r="G36" s="4" t="s">
        <v>117</v>
      </c>
      <c r="H36" s="4"/>
      <c r="I36" s="41">
        <v>1</v>
      </c>
      <c r="J36" s="52" t="s">
        <v>266</v>
      </c>
      <c r="K36" s="58">
        <v>5</v>
      </c>
      <c r="L36" s="58">
        <v>0</v>
      </c>
    </row>
    <row r="37" spans="1:12" ht="55.8" customHeight="1" x14ac:dyDescent="0.3">
      <c r="A37" s="4"/>
      <c r="B37" s="11">
        <v>45264</v>
      </c>
      <c r="C37" s="10" t="s">
        <v>10</v>
      </c>
      <c r="D37" s="9" t="s">
        <v>119</v>
      </c>
      <c r="E37" s="8" t="s">
        <v>179</v>
      </c>
      <c r="F37" s="8">
        <v>1</v>
      </c>
      <c r="G37" s="4"/>
      <c r="H37" s="6" t="s">
        <v>279</v>
      </c>
      <c r="I37" s="41">
        <v>1</v>
      </c>
      <c r="J37" s="41">
        <f>PRODUCT(I37, 210)*F37</f>
        <v>210</v>
      </c>
      <c r="K37" s="58">
        <f>227+126+265</f>
        <v>618</v>
      </c>
      <c r="L37" s="58">
        <v>0</v>
      </c>
    </row>
    <row r="38" spans="1:12" ht="18" customHeight="1" x14ac:dyDescent="0.3">
      <c r="A38" s="4"/>
      <c r="B38" s="11">
        <v>45400</v>
      </c>
      <c r="C38" s="10" t="s">
        <v>10</v>
      </c>
      <c r="D38" s="9" t="s">
        <v>119</v>
      </c>
      <c r="E38" s="8" t="s">
        <v>179</v>
      </c>
      <c r="F38" s="8">
        <v>1</v>
      </c>
      <c r="G38" s="7" t="s">
        <v>120</v>
      </c>
      <c r="H38" s="4"/>
      <c r="I38" s="41">
        <v>1</v>
      </c>
      <c r="J38" s="41">
        <f t="shared" ref="J38:J39" si="3">PRODUCT(I38, 210)*F38</f>
        <v>210</v>
      </c>
      <c r="K38" s="8" t="s">
        <v>250</v>
      </c>
      <c r="L38" s="58">
        <v>0</v>
      </c>
    </row>
    <row r="39" spans="1:12" ht="15.6" x14ac:dyDescent="0.3">
      <c r="A39" s="4"/>
      <c r="B39" s="11">
        <v>45418</v>
      </c>
      <c r="C39" s="10" t="s">
        <v>10</v>
      </c>
      <c r="D39" s="9" t="s">
        <v>119</v>
      </c>
      <c r="E39" s="8" t="s">
        <v>179</v>
      </c>
      <c r="F39" s="8">
        <v>1</v>
      </c>
      <c r="G39" s="5" t="s">
        <v>136</v>
      </c>
      <c r="H39" s="4"/>
      <c r="I39" s="41">
        <v>18</v>
      </c>
      <c r="J39" s="41">
        <f t="shared" si="3"/>
        <v>3780</v>
      </c>
      <c r="K39" s="58">
        <v>25</v>
      </c>
      <c r="L39" s="58">
        <v>0</v>
      </c>
    </row>
    <row r="40" spans="1:12" ht="15.6" x14ac:dyDescent="0.3">
      <c r="A40" s="4"/>
      <c r="B40" s="11">
        <v>45405</v>
      </c>
      <c r="C40" s="10" t="s">
        <v>10</v>
      </c>
      <c r="D40" s="9" t="s">
        <v>123</v>
      </c>
      <c r="E40" s="8" t="s">
        <v>221</v>
      </c>
      <c r="F40" s="8">
        <v>2</v>
      </c>
      <c r="G40" s="5" t="s">
        <v>222</v>
      </c>
      <c r="H40" s="4"/>
      <c r="I40" s="41">
        <v>1</v>
      </c>
      <c r="J40" s="41">
        <f>PRODUCT(I40, 50)*F40</f>
        <v>100</v>
      </c>
      <c r="K40" s="58">
        <v>0.15</v>
      </c>
      <c r="L40" s="58">
        <v>0</v>
      </c>
    </row>
    <row r="41" spans="1:12" x14ac:dyDescent="0.3">
      <c r="A41" s="4"/>
      <c r="B41" s="11">
        <v>45344</v>
      </c>
      <c r="C41" s="10" t="s">
        <v>10</v>
      </c>
      <c r="D41" s="30" t="s">
        <v>280</v>
      </c>
      <c r="E41" s="35"/>
      <c r="F41" s="8">
        <v>1</v>
      </c>
      <c r="G41" s="7" t="s">
        <v>85</v>
      </c>
      <c r="H41" s="4"/>
      <c r="I41" s="41">
        <v>1</v>
      </c>
      <c r="J41" s="41">
        <f>PRODUCT(I41, 50)*F41</f>
        <v>50</v>
      </c>
      <c r="L41" s="58">
        <v>0</v>
      </c>
    </row>
    <row r="42" spans="1:12" x14ac:dyDescent="0.3">
      <c r="A42" s="4"/>
      <c r="B42" s="11">
        <v>45210</v>
      </c>
      <c r="C42" s="10" t="s">
        <v>10</v>
      </c>
      <c r="D42" s="9" t="s">
        <v>150</v>
      </c>
      <c r="F42" s="8">
        <v>1</v>
      </c>
      <c r="G42" s="4" t="s">
        <v>20</v>
      </c>
      <c r="H42" s="4"/>
      <c r="I42" s="41">
        <v>1</v>
      </c>
      <c r="J42" s="41">
        <f t="shared" ref="J42" si="4">PRODUCT(I42, 110)</f>
        <v>110</v>
      </c>
      <c r="K42" s="58">
        <v>0</v>
      </c>
      <c r="L42" s="58">
        <v>0</v>
      </c>
    </row>
    <row r="43" spans="1:12" x14ac:dyDescent="0.3">
      <c r="A43" s="4"/>
      <c r="B43" s="11">
        <v>45425</v>
      </c>
      <c r="C43" s="8" t="s">
        <v>10</v>
      </c>
      <c r="D43" s="9" t="s">
        <v>150</v>
      </c>
      <c r="E43" s="8" t="s">
        <v>229</v>
      </c>
      <c r="F43" s="8">
        <v>3</v>
      </c>
      <c r="G43" s="4" t="s">
        <v>230</v>
      </c>
      <c r="H43" s="4"/>
      <c r="I43" s="41">
        <v>1</v>
      </c>
      <c r="J43" s="41">
        <f>PRODUCT(I43, 110)*F43</f>
        <v>330</v>
      </c>
      <c r="K43" s="58">
        <v>169</v>
      </c>
      <c r="L43" s="58">
        <v>0</v>
      </c>
    </row>
    <row r="44" spans="1:12" ht="57.6" x14ac:dyDescent="0.3">
      <c r="B44" s="11">
        <v>45427</v>
      </c>
      <c r="C44" s="10" t="s">
        <v>10</v>
      </c>
      <c r="D44" s="9" t="s">
        <v>150</v>
      </c>
      <c r="E44" s="8" t="s">
        <v>234</v>
      </c>
      <c r="F44" s="8">
        <v>2</v>
      </c>
      <c r="G44" s="33" t="s">
        <v>235</v>
      </c>
      <c r="H44" s="61" t="s">
        <v>287</v>
      </c>
      <c r="I44" s="41">
        <v>1</v>
      </c>
      <c r="J44" s="41">
        <f>PRODUCT(I44, 110)</f>
        <v>110</v>
      </c>
      <c r="K44" s="58">
        <v>0</v>
      </c>
      <c r="L44" s="58">
        <v>0</v>
      </c>
    </row>
    <row r="45" spans="1:12" x14ac:dyDescent="0.3">
      <c r="A45" s="4"/>
      <c r="B45" s="11">
        <v>45232</v>
      </c>
      <c r="C45" s="10" t="s">
        <v>10</v>
      </c>
      <c r="D45" s="9" t="s">
        <v>25</v>
      </c>
      <c r="E45" s="8" t="s">
        <v>155</v>
      </c>
      <c r="F45" s="8">
        <v>1</v>
      </c>
      <c r="G45" s="4" t="s">
        <v>26</v>
      </c>
      <c r="H45" s="4"/>
      <c r="I45" s="41">
        <v>2</v>
      </c>
      <c r="J45" s="52" t="s">
        <v>266</v>
      </c>
      <c r="K45" s="58">
        <v>0</v>
      </c>
      <c r="L45" s="58">
        <v>0</v>
      </c>
    </row>
    <row r="46" spans="1:12" x14ac:dyDescent="0.3">
      <c r="A46" s="4"/>
      <c r="B46" s="11">
        <v>45233</v>
      </c>
      <c r="C46" s="10" t="s">
        <v>10</v>
      </c>
      <c r="D46" s="9" t="s">
        <v>25</v>
      </c>
      <c r="E46" s="8" t="s">
        <v>286</v>
      </c>
      <c r="F46" s="8">
        <v>1</v>
      </c>
      <c r="G46" s="4" t="s">
        <v>27</v>
      </c>
      <c r="H46" s="4"/>
      <c r="I46" s="41">
        <v>1</v>
      </c>
      <c r="K46" s="58">
        <v>0</v>
      </c>
      <c r="L46" s="58">
        <v>0</v>
      </c>
    </row>
    <row r="47" spans="1:12" ht="43.2" x14ac:dyDescent="0.3">
      <c r="A47" s="4"/>
      <c r="B47" s="11">
        <v>45399</v>
      </c>
      <c r="C47" s="10" t="s">
        <v>10</v>
      </c>
      <c r="D47" s="9" t="s">
        <v>118</v>
      </c>
      <c r="E47" s="36" t="s">
        <v>216</v>
      </c>
      <c r="F47" s="8">
        <v>2</v>
      </c>
      <c r="G47" s="6" t="s">
        <v>215</v>
      </c>
      <c r="H47" s="4"/>
      <c r="I47" s="41">
        <v>1</v>
      </c>
      <c r="J47" s="41">
        <f>PRODUCT(I47, 110)*F47</f>
        <v>220</v>
      </c>
      <c r="K47" s="58">
        <f>3*76</f>
        <v>228</v>
      </c>
      <c r="L47" s="58">
        <v>0</v>
      </c>
    </row>
    <row r="48" spans="1:12" ht="15.6" x14ac:dyDescent="0.3">
      <c r="A48" s="4"/>
      <c r="B48" s="11">
        <v>45411</v>
      </c>
      <c r="C48" s="10" t="s">
        <v>10</v>
      </c>
      <c r="D48" s="3" t="s">
        <v>129</v>
      </c>
      <c r="E48" s="37" t="s">
        <v>223</v>
      </c>
      <c r="F48" s="8">
        <v>1</v>
      </c>
      <c r="G48" s="4" t="s">
        <v>130</v>
      </c>
      <c r="H48" s="4"/>
      <c r="I48" s="41">
        <v>1</v>
      </c>
      <c r="J48" s="52" t="s">
        <v>266</v>
      </c>
      <c r="K48" s="8" t="s">
        <v>276</v>
      </c>
      <c r="L48" s="58">
        <v>0</v>
      </c>
    </row>
    <row r="49" spans="1:12" x14ac:dyDescent="0.3">
      <c r="A49" s="4"/>
      <c r="B49" s="11">
        <v>45243</v>
      </c>
      <c r="C49" s="10" t="s">
        <v>10</v>
      </c>
      <c r="D49" s="9" t="s">
        <v>43</v>
      </c>
      <c r="E49" s="8" t="s">
        <v>171</v>
      </c>
      <c r="F49" s="8">
        <v>2</v>
      </c>
      <c r="G49" s="4" t="s">
        <v>44</v>
      </c>
      <c r="H49" s="4"/>
      <c r="I49" s="41">
        <v>1</v>
      </c>
      <c r="J49" s="41">
        <f>PRODUCT(I49, 130)*F49</f>
        <v>260</v>
      </c>
      <c r="K49" s="58">
        <f>2*169</f>
        <v>338</v>
      </c>
      <c r="L49" s="58">
        <v>0</v>
      </c>
    </row>
    <row r="50" spans="1:12" x14ac:dyDescent="0.3">
      <c r="A50" s="4"/>
      <c r="B50" s="11">
        <v>45314</v>
      </c>
      <c r="C50" s="10" t="s">
        <v>10</v>
      </c>
      <c r="D50" s="9" t="s">
        <v>43</v>
      </c>
      <c r="E50" s="8" t="s">
        <v>191</v>
      </c>
      <c r="F50" s="8">
        <v>1</v>
      </c>
      <c r="G50" s="4" t="s">
        <v>67</v>
      </c>
      <c r="H50" s="4"/>
      <c r="I50" s="41">
        <v>1</v>
      </c>
      <c r="J50" s="41">
        <f t="shared" ref="J50:J52" si="5">PRODUCT(I50, 130)</f>
        <v>130</v>
      </c>
      <c r="K50" s="58">
        <v>0</v>
      </c>
      <c r="L50" s="58">
        <v>0</v>
      </c>
    </row>
    <row r="51" spans="1:12" x14ac:dyDescent="0.3">
      <c r="A51" s="4"/>
      <c r="B51" s="11">
        <v>45344</v>
      </c>
      <c r="C51" s="10" t="s">
        <v>10</v>
      </c>
      <c r="D51" s="9" t="s">
        <v>43</v>
      </c>
      <c r="F51" s="8">
        <v>1</v>
      </c>
      <c r="G51" s="7" t="s">
        <v>82</v>
      </c>
      <c r="H51" s="4"/>
      <c r="I51" s="41">
        <v>1</v>
      </c>
      <c r="J51" s="41">
        <f t="shared" si="5"/>
        <v>130</v>
      </c>
      <c r="K51" s="8" t="s">
        <v>250</v>
      </c>
      <c r="L51" s="58">
        <v>0</v>
      </c>
    </row>
    <row r="52" spans="1:12" x14ac:dyDescent="0.3">
      <c r="A52" s="4"/>
      <c r="B52" s="11">
        <v>45391</v>
      </c>
      <c r="C52" s="10" t="s">
        <v>10</v>
      </c>
      <c r="D52" s="9" t="s">
        <v>43</v>
      </c>
      <c r="E52" s="8" t="s">
        <v>210</v>
      </c>
      <c r="F52" s="8">
        <v>1</v>
      </c>
      <c r="G52" s="4" t="s">
        <v>107</v>
      </c>
      <c r="H52" s="4"/>
      <c r="I52" s="41">
        <v>1</v>
      </c>
      <c r="J52" s="41">
        <f t="shared" si="5"/>
        <v>130</v>
      </c>
      <c r="K52" s="58">
        <v>0</v>
      </c>
      <c r="L52" s="58">
        <v>0</v>
      </c>
    </row>
    <row r="53" spans="1:12" x14ac:dyDescent="0.3">
      <c r="A53" s="4"/>
      <c r="B53" s="11">
        <v>45315</v>
      </c>
      <c r="C53" s="10" t="s">
        <v>10</v>
      </c>
      <c r="D53" s="9" t="s">
        <v>197</v>
      </c>
      <c r="E53" s="8" t="s">
        <v>192</v>
      </c>
      <c r="F53" s="8">
        <v>1</v>
      </c>
      <c r="G53" s="4" t="s">
        <v>68</v>
      </c>
      <c r="H53" s="8" t="s">
        <v>282</v>
      </c>
      <c r="I53" s="41">
        <v>1</v>
      </c>
      <c r="J53" s="41">
        <f>PRODUCT(I53, 160)</f>
        <v>160</v>
      </c>
      <c r="K53" s="58">
        <v>11</v>
      </c>
      <c r="L53" s="58">
        <v>0</v>
      </c>
    </row>
    <row r="54" spans="1:12" x14ac:dyDescent="0.3">
      <c r="A54" s="4"/>
      <c r="B54" s="11">
        <v>45348</v>
      </c>
      <c r="C54" s="10" t="s">
        <v>10</v>
      </c>
      <c r="D54" s="30" t="s">
        <v>198</v>
      </c>
      <c r="E54" s="38" t="s">
        <v>199</v>
      </c>
      <c r="F54" s="8">
        <v>1</v>
      </c>
      <c r="G54" s="7" t="s">
        <v>86</v>
      </c>
      <c r="H54" s="4"/>
      <c r="I54" s="41">
        <v>1</v>
      </c>
      <c r="J54" s="41">
        <f t="shared" ref="J54:J55" si="6">PRODUCT(I54, 160)</f>
        <v>160</v>
      </c>
      <c r="K54" s="58">
        <v>40</v>
      </c>
      <c r="L54" s="58">
        <v>0</v>
      </c>
    </row>
    <row r="55" spans="1:12" ht="15.6" x14ac:dyDescent="0.3">
      <c r="A55" s="4"/>
      <c r="B55" s="11">
        <v>45404</v>
      </c>
      <c r="C55" s="10" t="s">
        <v>10</v>
      </c>
      <c r="D55" s="30" t="s">
        <v>198</v>
      </c>
      <c r="E55" s="8" t="s">
        <v>220</v>
      </c>
      <c r="F55" s="8">
        <v>1</v>
      </c>
      <c r="G55" s="5" t="s">
        <v>122</v>
      </c>
      <c r="H55" s="27" t="s">
        <v>294</v>
      </c>
      <c r="I55" s="41">
        <v>1</v>
      </c>
      <c r="J55" s="41">
        <f t="shared" si="6"/>
        <v>160</v>
      </c>
      <c r="K55" s="58">
        <v>62</v>
      </c>
      <c r="L55" s="58">
        <v>0</v>
      </c>
    </row>
    <row r="56" spans="1:12" x14ac:dyDescent="0.3">
      <c r="A56" s="4"/>
      <c r="B56" s="11">
        <v>45209</v>
      </c>
      <c r="C56" s="10" t="s">
        <v>10</v>
      </c>
      <c r="D56" s="9" t="s">
        <v>109</v>
      </c>
      <c r="E56" s="8" t="s">
        <v>148</v>
      </c>
      <c r="F56" s="8">
        <v>3</v>
      </c>
      <c r="G56" s="4"/>
      <c r="H56" s="4" t="s">
        <v>283</v>
      </c>
      <c r="I56" s="41">
        <v>1</v>
      </c>
      <c r="J56" s="41">
        <f t="shared" ref="J56:J63" si="7">PRODUCT(I56, 80)*F56</f>
        <v>240</v>
      </c>
      <c r="K56" s="58">
        <f>4*65</f>
        <v>260</v>
      </c>
      <c r="L56" s="58">
        <v>0</v>
      </c>
    </row>
    <row r="57" spans="1:12" x14ac:dyDescent="0.3">
      <c r="A57" s="4"/>
      <c r="B57" s="11">
        <v>45233</v>
      </c>
      <c r="C57" s="10" t="s">
        <v>10</v>
      </c>
      <c r="D57" s="9" t="s">
        <v>109</v>
      </c>
      <c r="E57" s="8" t="s">
        <v>156</v>
      </c>
      <c r="F57" s="8">
        <v>1</v>
      </c>
      <c r="G57" s="4" t="s">
        <v>60</v>
      </c>
      <c r="H57" s="4"/>
      <c r="I57" s="41">
        <v>1</v>
      </c>
      <c r="J57" s="41">
        <f t="shared" si="7"/>
        <v>80</v>
      </c>
      <c r="K57" s="58">
        <v>62</v>
      </c>
      <c r="L57" s="58">
        <v>0</v>
      </c>
    </row>
    <row r="58" spans="1:12" x14ac:dyDescent="0.3">
      <c r="A58" s="4"/>
      <c r="B58" s="11">
        <v>45267</v>
      </c>
      <c r="C58" s="10" t="s">
        <v>10</v>
      </c>
      <c r="D58" s="9" t="s">
        <v>109</v>
      </c>
      <c r="E58" s="8" t="s">
        <v>284</v>
      </c>
      <c r="F58" s="8">
        <v>1</v>
      </c>
      <c r="G58" s="4" t="s">
        <v>57</v>
      </c>
      <c r="H58" s="4"/>
      <c r="I58" s="41">
        <v>1</v>
      </c>
      <c r="J58" s="41">
        <f t="shared" si="7"/>
        <v>80</v>
      </c>
      <c r="K58" s="58">
        <v>137</v>
      </c>
      <c r="L58" s="58">
        <v>0</v>
      </c>
    </row>
    <row r="59" spans="1:12" ht="15.6" x14ac:dyDescent="0.3">
      <c r="A59" s="4"/>
      <c r="B59" s="11">
        <v>45272</v>
      </c>
      <c r="C59" s="10" t="s">
        <v>10</v>
      </c>
      <c r="D59" s="9" t="s">
        <v>109</v>
      </c>
      <c r="E59" s="8" t="s">
        <v>182</v>
      </c>
      <c r="F59" s="8">
        <v>1</v>
      </c>
      <c r="G59" s="27" t="s">
        <v>183</v>
      </c>
      <c r="H59" s="4"/>
      <c r="I59" s="41">
        <v>6</v>
      </c>
      <c r="J59" s="41">
        <f t="shared" si="7"/>
        <v>480</v>
      </c>
      <c r="K59" s="58">
        <v>62</v>
      </c>
      <c r="L59" s="58">
        <v>0</v>
      </c>
    </row>
    <row r="60" spans="1:12" x14ac:dyDescent="0.3">
      <c r="A60" s="4"/>
      <c r="B60" s="11">
        <v>45364</v>
      </c>
      <c r="C60" s="10" t="s">
        <v>10</v>
      </c>
      <c r="D60" s="9" t="s">
        <v>109</v>
      </c>
      <c r="E60" s="8" t="s">
        <v>204</v>
      </c>
      <c r="F60" s="8">
        <v>1</v>
      </c>
      <c r="G60" s="4" t="s">
        <v>277</v>
      </c>
      <c r="H60" s="4"/>
      <c r="I60" s="41">
        <v>1</v>
      </c>
      <c r="J60" s="41">
        <f t="shared" si="7"/>
        <v>80</v>
      </c>
      <c r="K60" s="58">
        <v>62</v>
      </c>
      <c r="L60" s="58">
        <v>0</v>
      </c>
    </row>
    <row r="61" spans="1:12" ht="20.399999999999999" customHeight="1" x14ac:dyDescent="0.3">
      <c r="A61" s="4"/>
      <c r="B61" s="11">
        <v>45392</v>
      </c>
      <c r="C61" s="10" t="s">
        <v>10</v>
      </c>
      <c r="D61" s="9" t="s">
        <v>109</v>
      </c>
      <c r="E61" s="8" t="s">
        <v>182</v>
      </c>
      <c r="F61" s="8">
        <v>1</v>
      </c>
      <c r="G61" s="4" t="s">
        <v>110</v>
      </c>
      <c r="H61" s="4"/>
      <c r="I61" s="41">
        <v>1</v>
      </c>
      <c r="J61" s="41">
        <f t="shared" si="7"/>
        <v>80</v>
      </c>
      <c r="K61" s="58">
        <v>0</v>
      </c>
      <c r="L61" s="58">
        <v>0</v>
      </c>
    </row>
    <row r="62" spans="1:12" x14ac:dyDescent="0.3">
      <c r="A62" s="4"/>
      <c r="B62" s="11">
        <v>45278</v>
      </c>
      <c r="C62" s="10" t="s">
        <v>10</v>
      </c>
      <c r="D62" s="9" t="s">
        <v>109</v>
      </c>
      <c r="E62" s="8" t="s">
        <v>184</v>
      </c>
      <c r="F62" s="8">
        <v>2</v>
      </c>
      <c r="G62" s="4" t="s">
        <v>185</v>
      </c>
      <c r="H62" s="4"/>
      <c r="I62" s="41">
        <v>2</v>
      </c>
      <c r="J62" s="41">
        <f t="shared" si="7"/>
        <v>320</v>
      </c>
      <c r="K62" s="58">
        <v>0</v>
      </c>
      <c r="L62" s="58">
        <v>0</v>
      </c>
    </row>
    <row r="63" spans="1:12" x14ac:dyDescent="0.3">
      <c r="A63" s="4"/>
      <c r="B63" s="11">
        <v>45278</v>
      </c>
      <c r="C63" s="10" t="s">
        <v>10</v>
      </c>
      <c r="D63" s="9" t="s">
        <v>109</v>
      </c>
      <c r="E63" s="8" t="s">
        <v>156</v>
      </c>
      <c r="F63" s="8">
        <v>2</v>
      </c>
      <c r="G63" s="4" t="s">
        <v>61</v>
      </c>
      <c r="H63" s="4"/>
      <c r="I63" s="41">
        <v>1</v>
      </c>
      <c r="J63" s="41">
        <f t="shared" si="7"/>
        <v>160</v>
      </c>
      <c r="K63" s="8" t="s">
        <v>250</v>
      </c>
      <c r="L63" s="58">
        <v>0</v>
      </c>
    </row>
    <row r="64" spans="1:12" ht="201.6" x14ac:dyDescent="0.3">
      <c r="A64" s="4"/>
      <c r="B64" s="11">
        <v>45230</v>
      </c>
      <c r="C64" s="10" t="s">
        <v>10</v>
      </c>
      <c r="D64" s="9" t="s">
        <v>24</v>
      </c>
      <c r="E64" s="8" t="s">
        <v>151</v>
      </c>
      <c r="F64" s="8">
        <v>6</v>
      </c>
      <c r="G64" s="6" t="s">
        <v>152</v>
      </c>
      <c r="H64" s="4"/>
      <c r="I64" s="41">
        <v>182</v>
      </c>
      <c r="J64" s="58">
        <f>PRODUCT(I64, 50)*F64</f>
        <v>54600</v>
      </c>
      <c r="K64" s="8" t="s">
        <v>285</v>
      </c>
      <c r="L64" s="58">
        <v>0</v>
      </c>
    </row>
    <row r="65" spans="3:10" x14ac:dyDescent="0.3">
      <c r="C65" s="10"/>
      <c r="J65" s="41"/>
    </row>
    <row r="66" spans="3:10" x14ac:dyDescent="0.3">
      <c r="C66" s="10"/>
    </row>
  </sheetData>
  <sortState xmlns:xlrd2="http://schemas.microsoft.com/office/spreadsheetml/2017/richdata2" ref="A1:K67">
    <sortCondition ref="D1:D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444F-116B-438C-8C8B-3E8633AB3DC9}">
  <dimension ref="A1:O46"/>
  <sheetViews>
    <sheetView topLeftCell="A8" zoomScale="85" zoomScaleNormal="85" workbookViewId="0">
      <selection activeCell="N8" sqref="N8:O8"/>
    </sheetView>
  </sheetViews>
  <sheetFormatPr baseColWidth="10" defaultRowHeight="14.4" x14ac:dyDescent="0.3"/>
  <cols>
    <col min="1" max="1" width="11.5546875" style="4"/>
    <col min="2" max="2" width="11.5546875" style="10"/>
    <col min="3" max="3" width="22.5546875" style="10" customWidth="1"/>
    <col min="4" max="4" width="17.6640625" style="10" customWidth="1"/>
    <col min="5" max="5" width="16.33203125" style="4" customWidth="1"/>
    <col min="6" max="6" width="11.5546875" style="10"/>
    <col min="7" max="7" width="30.44140625" style="4" customWidth="1"/>
    <col min="8" max="9" width="11.5546875" style="4"/>
    <col min="10" max="13" width="11.5546875" style="8"/>
    <col min="14" max="16384" width="11.5546875" style="4"/>
  </cols>
  <sheetData>
    <row r="1" spans="1:15" s="14" customFormat="1" ht="15.6" customHeight="1" x14ac:dyDescent="0.3">
      <c r="A1" s="13" t="s">
        <v>138</v>
      </c>
      <c r="B1" s="21" t="s">
        <v>145</v>
      </c>
      <c r="C1" s="21" t="s">
        <v>9</v>
      </c>
      <c r="D1" s="21" t="s">
        <v>0</v>
      </c>
      <c r="E1" s="14" t="s">
        <v>159</v>
      </c>
      <c r="F1" s="19" t="s">
        <v>2</v>
      </c>
      <c r="G1" s="13" t="s">
        <v>3</v>
      </c>
      <c r="H1" s="13" t="s">
        <v>6</v>
      </c>
      <c r="I1" s="13" t="s">
        <v>8</v>
      </c>
      <c r="J1" s="62" t="s">
        <v>142</v>
      </c>
      <c r="K1" s="62" t="s">
        <v>143</v>
      </c>
      <c r="L1" s="63" t="s">
        <v>270</v>
      </c>
      <c r="M1" s="62" t="s">
        <v>214</v>
      </c>
    </row>
    <row r="2" spans="1:15" x14ac:dyDescent="0.3">
      <c r="A2" s="12"/>
      <c r="B2" s="22">
        <v>45240</v>
      </c>
      <c r="C2" s="18" t="s">
        <v>41</v>
      </c>
      <c r="D2" s="18" t="s">
        <v>39</v>
      </c>
      <c r="F2" s="20">
        <v>1</v>
      </c>
      <c r="G2" s="12"/>
      <c r="H2" s="12"/>
      <c r="I2" s="12"/>
      <c r="J2" s="8">
        <v>1</v>
      </c>
      <c r="K2" s="8">
        <f>PRODUCT(J2, 145)</f>
        <v>145</v>
      </c>
      <c r="L2" s="58">
        <v>0</v>
      </c>
      <c r="M2" s="8" t="s">
        <v>250</v>
      </c>
    </row>
    <row r="3" spans="1:15" x14ac:dyDescent="0.3">
      <c r="A3" s="12"/>
      <c r="B3" s="22">
        <v>45265</v>
      </c>
      <c r="C3" s="18" t="s">
        <v>10</v>
      </c>
      <c r="D3" s="18" t="s">
        <v>53</v>
      </c>
      <c r="F3" s="20">
        <v>1</v>
      </c>
      <c r="G3" s="12" t="s">
        <v>54</v>
      </c>
      <c r="H3" s="12"/>
      <c r="I3" s="12"/>
      <c r="J3" s="8">
        <v>1</v>
      </c>
      <c r="K3" s="8" t="s">
        <v>250</v>
      </c>
      <c r="L3" s="58">
        <v>0</v>
      </c>
      <c r="M3" s="8" t="s">
        <v>250</v>
      </c>
    </row>
    <row r="4" spans="1:15" ht="15.6" customHeight="1" x14ac:dyDescent="0.3">
      <c r="A4" s="12"/>
      <c r="B4" s="22">
        <v>45229</v>
      </c>
      <c r="C4" s="18" t="s">
        <v>10</v>
      </c>
      <c r="D4" s="18" t="s">
        <v>22</v>
      </c>
      <c r="F4" s="20">
        <v>1</v>
      </c>
      <c r="G4" s="12" t="s">
        <v>23</v>
      </c>
      <c r="H4" s="12"/>
      <c r="I4" s="12"/>
      <c r="J4" s="8">
        <v>1</v>
      </c>
      <c r="K4" s="8">
        <f>PRODUCT(J4, 1890)</f>
        <v>1890</v>
      </c>
      <c r="L4" s="58">
        <v>0</v>
      </c>
      <c r="M4" s="8" t="s">
        <v>250</v>
      </c>
    </row>
    <row r="5" spans="1:15" ht="17.399999999999999" customHeight="1" x14ac:dyDescent="0.3">
      <c r="A5" s="12"/>
      <c r="B5" s="22">
        <v>45316</v>
      </c>
      <c r="C5" s="18" t="s">
        <v>10</v>
      </c>
      <c r="D5" s="18" t="s">
        <v>70</v>
      </c>
      <c r="F5" s="20">
        <v>1</v>
      </c>
      <c r="G5" s="23" t="s">
        <v>71</v>
      </c>
      <c r="H5" s="12" t="s">
        <v>72</v>
      </c>
      <c r="I5" s="12"/>
      <c r="J5" s="8">
        <v>1</v>
      </c>
      <c r="K5" s="8">
        <v>0</v>
      </c>
      <c r="L5" s="58">
        <v>0</v>
      </c>
      <c r="M5" s="58">
        <v>80</v>
      </c>
    </row>
    <row r="6" spans="1:15" x14ac:dyDescent="0.3">
      <c r="A6" s="12"/>
      <c r="B6" s="22">
        <v>45232</v>
      </c>
      <c r="C6" s="18" t="s">
        <v>140</v>
      </c>
      <c r="D6" s="18" t="s">
        <v>99</v>
      </c>
      <c r="F6" s="20">
        <v>1</v>
      </c>
      <c r="G6" s="12" t="s">
        <v>153</v>
      </c>
      <c r="H6" s="12"/>
      <c r="I6" s="12" t="s">
        <v>21</v>
      </c>
      <c r="J6" s="8">
        <v>1</v>
      </c>
      <c r="K6" s="8">
        <f t="shared" ref="K6:K9" si="0">PRODUCT(J6, 1200)</f>
        <v>1200</v>
      </c>
      <c r="L6" s="8">
        <f>28*5</f>
        <v>140</v>
      </c>
      <c r="M6" s="8" t="s">
        <v>250</v>
      </c>
      <c r="N6" s="4" t="s">
        <v>291</v>
      </c>
      <c r="O6" s="4">
        <f>SUM(K:K)</f>
        <v>24389</v>
      </c>
    </row>
    <row r="7" spans="1:15" x14ac:dyDescent="0.3">
      <c r="A7" s="12"/>
      <c r="B7" s="22">
        <v>45237</v>
      </c>
      <c r="C7" s="18" t="s">
        <v>140</v>
      </c>
      <c r="D7" s="18" t="s">
        <v>99</v>
      </c>
      <c r="F7" s="20">
        <v>1</v>
      </c>
      <c r="G7" s="12" t="s">
        <v>162</v>
      </c>
      <c r="H7" s="12"/>
      <c r="I7" s="12" t="s">
        <v>21</v>
      </c>
      <c r="J7" s="8">
        <v>1</v>
      </c>
      <c r="K7" s="8">
        <f t="shared" si="0"/>
        <v>1200</v>
      </c>
      <c r="L7" s="8">
        <f>28*4</f>
        <v>112</v>
      </c>
      <c r="M7" s="8" t="s">
        <v>250</v>
      </c>
      <c r="N7" s="4" t="s">
        <v>292</v>
      </c>
      <c r="O7" s="4">
        <f>SUM(L:L)</f>
        <v>9965</v>
      </c>
    </row>
    <row r="8" spans="1:15" ht="15.6" x14ac:dyDescent="0.3">
      <c r="A8" s="12"/>
      <c r="B8" s="22">
        <v>45313</v>
      </c>
      <c r="C8" s="18" t="s">
        <v>140</v>
      </c>
      <c r="D8" s="18" t="s">
        <v>99</v>
      </c>
      <c r="F8" s="20">
        <v>1</v>
      </c>
      <c r="G8" s="2" t="s">
        <v>190</v>
      </c>
      <c r="H8" s="12"/>
      <c r="I8" s="12" t="s">
        <v>21</v>
      </c>
      <c r="J8" s="8">
        <v>1</v>
      </c>
      <c r="K8" s="8">
        <f t="shared" si="0"/>
        <v>1200</v>
      </c>
      <c r="L8" s="8">
        <f>28*1</f>
        <v>28</v>
      </c>
      <c r="M8" s="8" t="s">
        <v>250</v>
      </c>
      <c r="N8" s="4" t="s">
        <v>297</v>
      </c>
      <c r="O8" s="4">
        <f>SUM(F:F)</f>
        <v>78</v>
      </c>
    </row>
    <row r="9" spans="1:15" x14ac:dyDescent="0.3">
      <c r="A9" s="12"/>
      <c r="B9" s="22">
        <v>45362</v>
      </c>
      <c r="C9" s="18" t="s">
        <v>10</v>
      </c>
      <c r="D9" s="18" t="s">
        <v>99</v>
      </c>
      <c r="E9" s="31" t="s">
        <v>202</v>
      </c>
      <c r="F9" s="20">
        <v>1</v>
      </c>
      <c r="G9" s="12" t="s">
        <v>95</v>
      </c>
      <c r="H9" s="12"/>
      <c r="I9" s="12"/>
      <c r="J9" s="8">
        <v>1</v>
      </c>
      <c r="K9" s="8">
        <f t="shared" si="0"/>
        <v>1200</v>
      </c>
      <c r="L9" s="8">
        <v>272</v>
      </c>
      <c r="M9" s="8" t="s">
        <v>250</v>
      </c>
    </row>
    <row r="10" spans="1:15" x14ac:dyDescent="0.3">
      <c r="B10" s="11">
        <v>45425</v>
      </c>
      <c r="C10" s="18" t="s">
        <v>10</v>
      </c>
      <c r="D10" s="18" t="s">
        <v>99</v>
      </c>
      <c r="F10" s="8">
        <v>1</v>
      </c>
      <c r="G10" s="4" t="s">
        <v>227</v>
      </c>
      <c r="I10" s="4" t="s">
        <v>228</v>
      </c>
      <c r="J10" s="8">
        <v>1</v>
      </c>
      <c r="K10" s="8">
        <f>PRODUCT(J10, 1200)</f>
        <v>1200</v>
      </c>
      <c r="L10" s="58">
        <v>0</v>
      </c>
      <c r="M10" s="8" t="s">
        <v>250</v>
      </c>
    </row>
    <row r="11" spans="1:15" x14ac:dyDescent="0.3">
      <c r="A11" s="12"/>
      <c r="B11" s="22">
        <v>45358</v>
      </c>
      <c r="C11" s="18" t="s">
        <v>10</v>
      </c>
      <c r="D11" s="18" t="s">
        <v>203</v>
      </c>
      <c r="E11" s="4" t="s">
        <v>271</v>
      </c>
      <c r="F11" s="20">
        <v>1</v>
      </c>
      <c r="G11" s="15" t="s">
        <v>92</v>
      </c>
      <c r="H11" s="12"/>
      <c r="I11" s="12"/>
      <c r="J11" s="8">
        <v>1</v>
      </c>
      <c r="K11" s="8">
        <f>PRODUCT(J11, 1300)</f>
        <v>1300</v>
      </c>
      <c r="L11" s="58">
        <v>0</v>
      </c>
      <c r="M11" s="8" t="s">
        <v>250</v>
      </c>
    </row>
    <row r="12" spans="1:15" x14ac:dyDescent="0.3">
      <c r="A12" s="12"/>
      <c r="B12" s="22">
        <v>45363</v>
      </c>
      <c r="C12" s="18" t="s">
        <v>10</v>
      </c>
      <c r="D12" s="18" t="s">
        <v>203</v>
      </c>
      <c r="E12" s="4" t="s">
        <v>271</v>
      </c>
      <c r="F12" s="20">
        <v>1</v>
      </c>
      <c r="G12" s="15" t="s">
        <v>96</v>
      </c>
      <c r="H12" s="12"/>
      <c r="I12" s="12"/>
      <c r="J12" s="8">
        <v>4</v>
      </c>
      <c r="K12" s="8">
        <f>PRODUCT(J12, 1300)</f>
        <v>5200</v>
      </c>
      <c r="L12" s="58">
        <v>0</v>
      </c>
      <c r="M12" s="8" t="s">
        <v>250</v>
      </c>
    </row>
    <row r="13" spans="1:15" x14ac:dyDescent="0.3">
      <c r="A13" s="12"/>
      <c r="B13" s="22">
        <v>45210</v>
      </c>
      <c r="C13" s="18" t="s">
        <v>10</v>
      </c>
      <c r="D13" s="18" t="s">
        <v>100</v>
      </c>
      <c r="F13" s="20">
        <v>1</v>
      </c>
      <c r="G13" s="12" t="s">
        <v>16</v>
      </c>
      <c r="H13" s="12" t="s">
        <v>17</v>
      </c>
      <c r="I13" s="12"/>
      <c r="J13" s="8">
        <v>1</v>
      </c>
      <c r="K13" s="8">
        <v>0</v>
      </c>
      <c r="L13" s="58">
        <v>0</v>
      </c>
      <c r="M13" s="58">
        <v>80</v>
      </c>
    </row>
    <row r="14" spans="1:15" x14ac:dyDescent="0.3">
      <c r="A14" s="12"/>
      <c r="B14" s="22">
        <v>45229</v>
      </c>
      <c r="C14" s="18" t="s">
        <v>140</v>
      </c>
      <c r="D14" s="18" t="s">
        <v>97</v>
      </c>
      <c r="F14" s="20">
        <v>1</v>
      </c>
      <c r="G14" s="12" t="s">
        <v>98</v>
      </c>
      <c r="H14" s="12"/>
      <c r="I14" s="12" t="s">
        <v>21</v>
      </c>
      <c r="J14" s="8">
        <v>1</v>
      </c>
      <c r="K14" s="8">
        <f>PRODUCT(J14, 530)</f>
        <v>530</v>
      </c>
      <c r="L14" s="8">
        <f>28*10</f>
        <v>280</v>
      </c>
      <c r="M14" s="58">
        <v>0</v>
      </c>
    </row>
    <row r="15" spans="1:15" x14ac:dyDescent="0.3">
      <c r="A15" s="12"/>
      <c r="B15" s="22">
        <v>45232</v>
      </c>
      <c r="C15" s="18" t="s">
        <v>140</v>
      </c>
      <c r="D15" s="18" t="s">
        <v>97</v>
      </c>
      <c r="F15" s="20">
        <v>1</v>
      </c>
      <c r="G15" s="12" t="s">
        <v>154</v>
      </c>
      <c r="H15" s="12"/>
      <c r="I15" s="12" t="s">
        <v>21</v>
      </c>
      <c r="J15" s="8">
        <v>1</v>
      </c>
      <c r="K15" s="8">
        <f t="shared" ref="K15:K17" si="1">PRODUCT(J15, 530)</f>
        <v>530</v>
      </c>
      <c r="L15" s="8">
        <f>28*1</f>
        <v>28</v>
      </c>
      <c r="M15" s="58">
        <v>0</v>
      </c>
    </row>
    <row r="16" spans="1:15" x14ac:dyDescent="0.3">
      <c r="A16" s="12"/>
      <c r="B16" s="22">
        <v>45365</v>
      </c>
      <c r="C16" s="18" t="s">
        <v>140</v>
      </c>
      <c r="D16" s="18" t="s">
        <v>97</v>
      </c>
      <c r="F16" s="20">
        <v>1</v>
      </c>
      <c r="G16" s="12" t="s">
        <v>98</v>
      </c>
      <c r="H16" s="12"/>
      <c r="I16" s="12" t="s">
        <v>21</v>
      </c>
      <c r="J16" s="8">
        <v>1</v>
      </c>
      <c r="K16" s="8">
        <f t="shared" si="1"/>
        <v>530</v>
      </c>
      <c r="L16" s="8">
        <f>28*10</f>
        <v>280</v>
      </c>
      <c r="M16" s="58">
        <v>0</v>
      </c>
    </row>
    <row r="17" spans="1:13" x14ac:dyDescent="0.3">
      <c r="A17" s="12"/>
      <c r="B17" s="22">
        <v>45394</v>
      </c>
      <c r="C17" s="18" t="s">
        <v>140</v>
      </c>
      <c r="D17" s="18" t="s">
        <v>113</v>
      </c>
      <c r="F17" s="20">
        <v>1</v>
      </c>
      <c r="G17" s="12" t="s">
        <v>114</v>
      </c>
      <c r="H17" s="12"/>
      <c r="I17" s="12" t="s">
        <v>21</v>
      </c>
      <c r="J17" s="8">
        <v>1</v>
      </c>
      <c r="K17" s="8">
        <f t="shared" si="1"/>
        <v>530</v>
      </c>
      <c r="L17" s="8" t="s">
        <v>213</v>
      </c>
      <c r="M17" s="58">
        <v>0</v>
      </c>
    </row>
    <row r="18" spans="1:13" ht="86.4" x14ac:dyDescent="0.3">
      <c r="A18" s="12"/>
      <c r="B18" s="22">
        <v>45244</v>
      </c>
      <c r="C18" s="18"/>
      <c r="D18" s="18" t="s">
        <v>45</v>
      </c>
      <c r="E18" s="6" t="s">
        <v>172</v>
      </c>
      <c r="F18" s="20">
        <v>3</v>
      </c>
      <c r="G18" s="12" t="s">
        <v>46</v>
      </c>
      <c r="H18" s="12"/>
      <c r="I18" s="12"/>
      <c r="J18" s="8">
        <v>1</v>
      </c>
      <c r="K18" s="8">
        <f>PRODUCT(J18, 105)*F18</f>
        <v>315</v>
      </c>
      <c r="L18" s="8">
        <v>0</v>
      </c>
      <c r="M18" s="58">
        <v>0</v>
      </c>
    </row>
    <row r="19" spans="1:13" x14ac:dyDescent="0.3">
      <c r="A19" s="12"/>
      <c r="B19" s="22">
        <v>45280</v>
      </c>
      <c r="C19" s="18" t="s">
        <v>10</v>
      </c>
      <c r="D19" s="18" t="s">
        <v>45</v>
      </c>
      <c r="F19" s="20">
        <v>2</v>
      </c>
      <c r="G19" s="12" t="s">
        <v>186</v>
      </c>
      <c r="H19" s="12"/>
      <c r="I19" s="12"/>
      <c r="J19" s="8">
        <v>1</v>
      </c>
      <c r="K19" s="8">
        <f>PRODUCT(J19, 105)*F19</f>
        <v>210</v>
      </c>
      <c r="L19" s="58">
        <v>825</v>
      </c>
    </row>
    <row r="20" spans="1:13" x14ac:dyDescent="0.3">
      <c r="A20" s="12"/>
      <c r="B20" s="22">
        <v>45237</v>
      </c>
      <c r="C20" s="18" t="s">
        <v>10</v>
      </c>
      <c r="D20" s="18" t="s">
        <v>31</v>
      </c>
      <c r="E20" s="4" t="s">
        <v>160</v>
      </c>
      <c r="F20" s="20">
        <v>3</v>
      </c>
      <c r="G20" s="12" t="s">
        <v>33</v>
      </c>
      <c r="H20" s="12"/>
      <c r="I20" s="12" t="s">
        <v>32</v>
      </c>
      <c r="J20" s="8">
        <v>1</v>
      </c>
      <c r="K20" s="8">
        <f>PRODUCT(J20, 210)*F20</f>
        <v>630</v>
      </c>
      <c r="L20" s="58">
        <v>0</v>
      </c>
      <c r="M20" s="58">
        <v>0</v>
      </c>
    </row>
    <row r="21" spans="1:13" ht="15.6" x14ac:dyDescent="0.3">
      <c r="A21" s="12"/>
      <c r="B21" s="22">
        <v>45349</v>
      </c>
      <c r="C21" s="18" t="s">
        <v>10</v>
      </c>
      <c r="D21" s="18" t="s">
        <v>31</v>
      </c>
      <c r="F21" s="20">
        <v>1</v>
      </c>
      <c r="G21" s="16" t="s">
        <v>87</v>
      </c>
      <c r="H21" s="12"/>
      <c r="I21" s="12"/>
      <c r="J21" s="8">
        <v>1</v>
      </c>
      <c r="K21" s="8">
        <f>PRODUCT(J21, 210)</f>
        <v>210</v>
      </c>
    </row>
    <row r="22" spans="1:13" x14ac:dyDescent="0.3">
      <c r="A22" s="12"/>
      <c r="B22" s="22">
        <v>45237</v>
      </c>
      <c r="C22" s="18" t="s">
        <v>10</v>
      </c>
      <c r="D22" s="18" t="s">
        <v>30</v>
      </c>
      <c r="E22" s="4" t="s">
        <v>161</v>
      </c>
      <c r="F22" s="20">
        <v>1</v>
      </c>
      <c r="G22" s="12" t="s">
        <v>33</v>
      </c>
      <c r="H22" s="12"/>
      <c r="I22" s="12" t="s">
        <v>32</v>
      </c>
      <c r="J22" s="8">
        <v>1</v>
      </c>
      <c r="K22" s="8">
        <f>PRODUCT(J22, 210)</f>
        <v>210</v>
      </c>
      <c r="L22" s="58">
        <v>0</v>
      </c>
      <c r="M22" s="58">
        <v>0</v>
      </c>
    </row>
    <row r="23" spans="1:13" x14ac:dyDescent="0.3">
      <c r="A23" s="12"/>
      <c r="B23" s="22">
        <v>45266</v>
      </c>
      <c r="C23" s="18" t="s">
        <v>10</v>
      </c>
      <c r="D23" s="18" t="s">
        <v>55</v>
      </c>
      <c r="F23" s="20">
        <v>1</v>
      </c>
      <c r="G23" s="12" t="s">
        <v>56</v>
      </c>
      <c r="H23" s="12"/>
      <c r="I23" s="12"/>
      <c r="J23" s="8">
        <v>1</v>
      </c>
      <c r="K23" s="8">
        <v>0</v>
      </c>
      <c r="L23" s="58">
        <v>0</v>
      </c>
      <c r="M23" s="58">
        <v>0</v>
      </c>
    </row>
    <row r="24" spans="1:13" x14ac:dyDescent="0.25">
      <c r="A24" s="12"/>
      <c r="B24" s="22">
        <v>45358</v>
      </c>
      <c r="C24" s="18" t="s">
        <v>94</v>
      </c>
      <c r="D24" s="18" t="s">
        <v>93</v>
      </c>
      <c r="F24" s="20">
        <v>1</v>
      </c>
      <c r="G24" s="12"/>
      <c r="H24" s="12"/>
      <c r="I24" s="28" t="s">
        <v>201</v>
      </c>
      <c r="J24" s="8">
        <v>1</v>
      </c>
      <c r="K24" s="8">
        <f>PRODUCT(J24, 60)</f>
        <v>60</v>
      </c>
      <c r="L24" s="58">
        <v>0</v>
      </c>
      <c r="M24" s="58">
        <v>0</v>
      </c>
    </row>
    <row r="25" spans="1:13" ht="15.6" x14ac:dyDescent="0.3">
      <c r="A25" s="12"/>
      <c r="B25" s="22">
        <v>45293</v>
      </c>
      <c r="C25" s="18" t="s">
        <v>41</v>
      </c>
      <c r="D25" s="18" t="s">
        <v>62</v>
      </c>
      <c r="F25" s="20">
        <v>1</v>
      </c>
      <c r="G25" s="12" t="s">
        <v>188</v>
      </c>
      <c r="H25" s="12"/>
      <c r="I25" s="29" t="s">
        <v>187</v>
      </c>
      <c r="J25" s="8">
        <v>1</v>
      </c>
      <c r="K25" s="8">
        <f>PRODUCT(J25, 50)</f>
        <v>50</v>
      </c>
      <c r="L25" s="58">
        <v>0</v>
      </c>
      <c r="M25" s="58">
        <v>0</v>
      </c>
    </row>
    <row r="26" spans="1:13" ht="15.6" x14ac:dyDescent="0.3">
      <c r="A26" s="12"/>
      <c r="B26" s="22">
        <v>45411</v>
      </c>
      <c r="C26" s="18" t="s">
        <v>10</v>
      </c>
      <c r="D26" s="18" t="s">
        <v>127</v>
      </c>
      <c r="F26" s="20">
        <v>1</v>
      </c>
      <c r="G26" s="17" t="s">
        <v>128</v>
      </c>
      <c r="H26" s="12" t="s">
        <v>278</v>
      </c>
      <c r="I26" s="12"/>
      <c r="J26" s="8">
        <v>1</v>
      </c>
      <c r="K26" s="8">
        <f>PRODUCT(J26, 60)</f>
        <v>60</v>
      </c>
      <c r="L26" s="58">
        <v>0</v>
      </c>
      <c r="M26" s="58">
        <v>0</v>
      </c>
    </row>
    <row r="27" spans="1:13" x14ac:dyDescent="0.3">
      <c r="A27" s="12"/>
      <c r="B27" s="22">
        <v>45243</v>
      </c>
      <c r="C27" s="18" t="s">
        <v>10</v>
      </c>
      <c r="D27" s="18" t="s">
        <v>42</v>
      </c>
      <c r="F27" s="20">
        <v>2</v>
      </c>
      <c r="G27" s="12"/>
      <c r="H27" s="12"/>
      <c r="I27" s="12" t="s">
        <v>170</v>
      </c>
      <c r="J27" s="8">
        <v>1</v>
      </c>
      <c r="K27" s="8">
        <f>PRODUCT(J27, 53)*F27</f>
        <v>106</v>
      </c>
      <c r="L27" s="58">
        <v>0</v>
      </c>
      <c r="M27" s="58">
        <v>0</v>
      </c>
    </row>
    <row r="28" spans="1:13" x14ac:dyDescent="0.3">
      <c r="A28" s="12"/>
      <c r="B28" s="22">
        <v>45247</v>
      </c>
      <c r="C28" s="18" t="s">
        <v>10</v>
      </c>
      <c r="D28" s="18" t="s">
        <v>178</v>
      </c>
      <c r="F28" s="20">
        <v>1</v>
      </c>
      <c r="G28" s="12" t="s">
        <v>51</v>
      </c>
      <c r="H28" s="12"/>
      <c r="I28" s="12"/>
      <c r="J28" s="8">
        <v>1</v>
      </c>
      <c r="K28" s="8">
        <f>PRODUCT(J28, 28)</f>
        <v>28</v>
      </c>
      <c r="L28" s="58">
        <v>0</v>
      </c>
      <c r="M28" s="58">
        <v>0</v>
      </c>
    </row>
    <row r="29" spans="1:13" x14ac:dyDescent="0.3">
      <c r="A29" s="12"/>
      <c r="B29" s="22">
        <v>45321</v>
      </c>
      <c r="C29" s="18" t="s">
        <v>10</v>
      </c>
      <c r="D29" s="18" t="s">
        <v>74</v>
      </c>
      <c r="F29" s="20">
        <v>2</v>
      </c>
      <c r="G29" s="12" t="s">
        <v>50</v>
      </c>
      <c r="H29" s="12"/>
      <c r="I29" s="12"/>
      <c r="J29" s="8">
        <v>1</v>
      </c>
      <c r="K29" s="8">
        <f>PRODUCT(J29, 260)*F29</f>
        <v>520</v>
      </c>
      <c r="L29" s="8">
        <f>2*2000</f>
        <v>4000</v>
      </c>
      <c r="M29" s="58">
        <v>0</v>
      </c>
    </row>
    <row r="30" spans="1:13" x14ac:dyDescent="0.3">
      <c r="A30" s="12"/>
      <c r="B30" s="22">
        <v>45321</v>
      </c>
      <c r="C30" s="18" t="s">
        <v>10</v>
      </c>
      <c r="D30" s="18" t="s">
        <v>75</v>
      </c>
      <c r="F30" s="20">
        <v>2</v>
      </c>
      <c r="G30" s="12" t="s">
        <v>50</v>
      </c>
      <c r="H30" s="12"/>
      <c r="I30" s="12"/>
      <c r="J30" s="8">
        <v>1</v>
      </c>
      <c r="K30" s="8">
        <f>PRODUCT(J30, 260)*F30</f>
        <v>520</v>
      </c>
      <c r="L30" s="8">
        <f>2*2000</f>
        <v>4000</v>
      </c>
      <c r="M30" s="58">
        <v>0</v>
      </c>
    </row>
    <row r="31" spans="1:13" x14ac:dyDescent="0.3">
      <c r="A31" s="12"/>
      <c r="B31" s="22">
        <v>45201</v>
      </c>
      <c r="C31" s="18" t="s">
        <v>10</v>
      </c>
      <c r="D31" s="18" t="s">
        <v>4</v>
      </c>
      <c r="F31" s="20">
        <v>1</v>
      </c>
      <c r="G31" s="12" t="s">
        <v>5</v>
      </c>
      <c r="H31" s="12" t="s">
        <v>7</v>
      </c>
      <c r="I31" s="12"/>
      <c r="J31" s="8">
        <v>1</v>
      </c>
      <c r="K31" s="8" t="s">
        <v>250</v>
      </c>
      <c r="L31" s="58">
        <v>0</v>
      </c>
      <c r="M31" s="58">
        <v>0</v>
      </c>
    </row>
    <row r="32" spans="1:13" x14ac:dyDescent="0.3">
      <c r="A32" s="12"/>
      <c r="B32" s="22">
        <v>45355</v>
      </c>
      <c r="C32" s="18" t="s">
        <v>10</v>
      </c>
      <c r="D32" s="18" t="s">
        <v>90</v>
      </c>
      <c r="E32" s="4" t="s">
        <v>200</v>
      </c>
      <c r="F32" s="20">
        <v>2</v>
      </c>
      <c r="G32" s="15" t="s">
        <v>91</v>
      </c>
      <c r="H32" s="12"/>
      <c r="I32" s="12"/>
      <c r="J32" s="8">
        <v>1</v>
      </c>
      <c r="K32" s="8">
        <f>PRODUCT(J32, 260)*F32</f>
        <v>520</v>
      </c>
      <c r="L32" s="8" t="s">
        <v>250</v>
      </c>
      <c r="M32" s="58">
        <v>0</v>
      </c>
    </row>
    <row r="33" spans="1:13" x14ac:dyDescent="0.3">
      <c r="A33" s="12"/>
      <c r="B33" s="22">
        <v>45356</v>
      </c>
      <c r="C33" s="18" t="s">
        <v>41</v>
      </c>
      <c r="D33" s="18" t="s">
        <v>90</v>
      </c>
      <c r="F33" s="20">
        <v>5</v>
      </c>
      <c r="G33" s="12"/>
      <c r="H33" s="12"/>
      <c r="I33" s="12"/>
      <c r="J33" s="8">
        <v>1</v>
      </c>
      <c r="K33" s="8">
        <f>PRODUCT(J33, 260)*F33</f>
        <v>1300</v>
      </c>
      <c r="L33" s="58">
        <v>0</v>
      </c>
      <c r="M33" s="58">
        <v>0</v>
      </c>
    </row>
    <row r="34" spans="1:13" x14ac:dyDescent="0.3">
      <c r="A34" s="12"/>
      <c r="B34" s="22">
        <v>45390</v>
      </c>
      <c r="C34" s="18" t="s">
        <v>10</v>
      </c>
      <c r="D34" s="18" t="s">
        <v>90</v>
      </c>
      <c r="E34" s="4" t="s">
        <v>207</v>
      </c>
      <c r="F34" s="20">
        <v>1</v>
      </c>
      <c r="G34" s="12" t="s">
        <v>103</v>
      </c>
      <c r="H34" s="12"/>
      <c r="I34" s="12"/>
      <c r="J34" s="8">
        <v>1</v>
      </c>
      <c r="K34" s="8">
        <f>PRODUCT(J34, 260)*F34</f>
        <v>260</v>
      </c>
      <c r="L34" s="58">
        <v>0</v>
      </c>
      <c r="M34" s="58">
        <v>0</v>
      </c>
    </row>
    <row r="35" spans="1:13" ht="15.6" x14ac:dyDescent="0.3">
      <c r="A35" s="12"/>
      <c r="B35" s="22">
        <v>45418</v>
      </c>
      <c r="C35" s="18" t="s">
        <v>10</v>
      </c>
      <c r="D35" s="18" t="s">
        <v>90</v>
      </c>
      <c r="F35" s="20">
        <v>2</v>
      </c>
      <c r="G35" s="17" t="s">
        <v>133</v>
      </c>
      <c r="H35" s="12"/>
      <c r="I35" s="27" t="s">
        <v>288</v>
      </c>
      <c r="J35" s="8">
        <v>1</v>
      </c>
      <c r="K35" s="8">
        <f>PRODUCT(J35, 260)*F35</f>
        <v>520</v>
      </c>
      <c r="L35" s="58">
        <v>0</v>
      </c>
      <c r="M35" s="58">
        <v>0</v>
      </c>
    </row>
    <row r="36" spans="1:13" x14ac:dyDescent="0.3">
      <c r="A36" s="12"/>
      <c r="B36" s="22">
        <v>45245</v>
      </c>
      <c r="C36" s="18" t="s">
        <v>41</v>
      </c>
      <c r="D36" s="18" t="s">
        <v>49</v>
      </c>
      <c r="E36" s="4" t="s">
        <v>175</v>
      </c>
      <c r="F36" s="20">
        <v>6</v>
      </c>
      <c r="G36" s="12" t="s">
        <v>290</v>
      </c>
      <c r="H36" s="12"/>
      <c r="I36" s="12"/>
      <c r="J36" s="8">
        <v>1</v>
      </c>
      <c r="K36" s="58">
        <v>0</v>
      </c>
      <c r="L36" s="58">
        <v>0</v>
      </c>
      <c r="M36" s="58">
        <f>20*6</f>
        <v>120</v>
      </c>
    </row>
    <row r="37" spans="1:13" x14ac:dyDescent="0.3">
      <c r="A37" s="12"/>
      <c r="B37" s="22">
        <v>45264</v>
      </c>
      <c r="C37" s="18" t="s">
        <v>274</v>
      </c>
      <c r="D37" s="18" t="s">
        <v>52</v>
      </c>
      <c r="E37" s="4" t="s">
        <v>180</v>
      </c>
      <c r="F37" s="20">
        <v>1</v>
      </c>
      <c r="G37" s="12"/>
      <c r="H37" s="12"/>
      <c r="I37" s="12"/>
      <c r="J37" s="8">
        <v>1</v>
      </c>
      <c r="K37" s="8" t="s">
        <v>250</v>
      </c>
      <c r="L37" s="58">
        <v>0</v>
      </c>
      <c r="M37" s="58">
        <v>0</v>
      </c>
    </row>
    <row r="38" spans="1:13" x14ac:dyDescent="0.3">
      <c r="A38" s="12"/>
      <c r="B38" s="22">
        <v>45245</v>
      </c>
      <c r="C38" s="18" t="s">
        <v>41</v>
      </c>
      <c r="D38" s="18" t="s">
        <v>43</v>
      </c>
      <c r="F38" s="20">
        <v>2</v>
      </c>
      <c r="G38" s="12" t="s">
        <v>289</v>
      </c>
      <c r="H38" s="12"/>
      <c r="I38" s="12"/>
      <c r="J38" s="8">
        <v>1</v>
      </c>
      <c r="K38" s="58">
        <v>0</v>
      </c>
      <c r="L38" s="8" t="s">
        <v>250</v>
      </c>
      <c r="M38" s="58">
        <v>0</v>
      </c>
    </row>
    <row r="39" spans="1:13" x14ac:dyDescent="0.3">
      <c r="A39" s="12"/>
      <c r="B39" s="22">
        <v>45245</v>
      </c>
      <c r="C39" s="18" t="s">
        <v>41</v>
      </c>
      <c r="D39" s="18" t="s">
        <v>48</v>
      </c>
      <c r="F39" s="20">
        <v>4</v>
      </c>
      <c r="G39" s="12" t="s">
        <v>289</v>
      </c>
      <c r="H39" s="12"/>
      <c r="I39" s="12"/>
      <c r="J39" s="8">
        <v>1</v>
      </c>
      <c r="K39" s="8">
        <f>PRODUCT(J40, 80)*F40</f>
        <v>80</v>
      </c>
      <c r="M39" s="58">
        <v>0</v>
      </c>
    </row>
    <row r="40" spans="1:13" x14ac:dyDescent="0.3">
      <c r="A40" s="12"/>
      <c r="B40" s="22">
        <v>45210</v>
      </c>
      <c r="C40" s="18" t="s">
        <v>10</v>
      </c>
      <c r="D40" s="18" t="s">
        <v>18</v>
      </c>
      <c r="F40" s="20">
        <v>1</v>
      </c>
      <c r="G40" s="12"/>
      <c r="H40" s="12"/>
      <c r="I40" s="12" t="s">
        <v>19</v>
      </c>
      <c r="J40" s="8">
        <v>1</v>
      </c>
      <c r="K40" s="8">
        <f>PRODUCT(J40, 95)*F40</f>
        <v>95</v>
      </c>
      <c r="M40" s="58">
        <v>0</v>
      </c>
    </row>
    <row r="41" spans="1:13" x14ac:dyDescent="0.3">
      <c r="A41" s="12"/>
      <c r="B41" s="22">
        <v>45393</v>
      </c>
      <c r="C41" s="18" t="s">
        <v>212</v>
      </c>
      <c r="D41" s="18" t="s">
        <v>111</v>
      </c>
      <c r="F41" s="20">
        <v>4</v>
      </c>
      <c r="G41" s="12" t="s">
        <v>132</v>
      </c>
      <c r="H41" s="12"/>
      <c r="I41" s="12"/>
      <c r="J41" s="8">
        <v>1</v>
      </c>
      <c r="K41" s="8">
        <f>PRODUCT(J41, 160)*F41</f>
        <v>640</v>
      </c>
      <c r="L41" s="58">
        <v>0</v>
      </c>
      <c r="M41" s="58">
        <v>0</v>
      </c>
    </row>
    <row r="42" spans="1:13" x14ac:dyDescent="0.3">
      <c r="A42" s="12"/>
      <c r="B42" s="22">
        <v>45414</v>
      </c>
      <c r="C42" s="18" t="s">
        <v>224</v>
      </c>
      <c r="D42" s="18" t="s">
        <v>111</v>
      </c>
      <c r="F42" s="20">
        <v>4</v>
      </c>
      <c r="G42" s="12" t="s">
        <v>112</v>
      </c>
      <c r="H42" s="12"/>
      <c r="I42" s="12"/>
      <c r="J42" s="8">
        <v>1</v>
      </c>
      <c r="K42" s="8">
        <f>PRODUCT(J42, 160)*F42</f>
        <v>640</v>
      </c>
      <c r="L42" s="58">
        <v>0</v>
      </c>
      <c r="M42" s="58">
        <v>0</v>
      </c>
    </row>
    <row r="43" spans="1:13" ht="86.4" x14ac:dyDescent="0.3">
      <c r="A43" s="12"/>
      <c r="B43" s="22">
        <v>45238</v>
      </c>
      <c r="C43" s="18"/>
      <c r="D43" s="18" t="s">
        <v>35</v>
      </c>
      <c r="E43" s="6" t="s">
        <v>164</v>
      </c>
      <c r="F43" s="20">
        <v>4</v>
      </c>
      <c r="G43" s="12" t="s">
        <v>36</v>
      </c>
      <c r="H43" s="12"/>
      <c r="I43" s="12"/>
      <c r="J43" s="8">
        <v>1</v>
      </c>
      <c r="K43" s="8">
        <f>PRODUCT(J43, 110)*F43</f>
        <v>440</v>
      </c>
      <c r="L43" s="58">
        <v>0</v>
      </c>
      <c r="M43" s="58">
        <v>0</v>
      </c>
    </row>
    <row r="44" spans="1:13" x14ac:dyDescent="0.3">
      <c r="A44" s="12"/>
      <c r="B44" s="22">
        <v>45236</v>
      </c>
      <c r="C44" s="18" t="s">
        <v>10</v>
      </c>
      <c r="D44" s="18" t="s">
        <v>40</v>
      </c>
      <c r="F44" s="20">
        <v>1</v>
      </c>
      <c r="G44" s="7" t="s">
        <v>158</v>
      </c>
      <c r="H44" s="12"/>
      <c r="I44" s="12"/>
      <c r="J44" s="8">
        <v>1</v>
      </c>
      <c r="K44" s="8">
        <f>PRODUCT(J44, 100)*F44</f>
        <v>100</v>
      </c>
      <c r="L44" s="58">
        <v>0</v>
      </c>
      <c r="M44" s="58">
        <v>0</v>
      </c>
    </row>
    <row r="45" spans="1:13" x14ac:dyDescent="0.3">
      <c r="A45" s="12"/>
      <c r="B45" s="22">
        <v>45240</v>
      </c>
      <c r="C45" s="18" t="s">
        <v>41</v>
      </c>
      <c r="D45" s="18" t="s">
        <v>40</v>
      </c>
      <c r="F45" s="20">
        <v>1</v>
      </c>
      <c r="G45" s="12"/>
      <c r="H45" s="12"/>
      <c r="I45" s="12"/>
      <c r="J45" s="8">
        <v>1</v>
      </c>
      <c r="K45" s="8">
        <f>PRODUCT(J45, 100)*F45</f>
        <v>100</v>
      </c>
      <c r="L45" s="58">
        <v>0</v>
      </c>
      <c r="M45" s="58">
        <v>0</v>
      </c>
    </row>
    <row r="46" spans="1:13" x14ac:dyDescent="0.3">
      <c r="A46" s="12"/>
      <c r="B46" s="22">
        <v>45391</v>
      </c>
      <c r="C46" s="18" t="s">
        <v>10</v>
      </c>
      <c r="D46" s="18" t="s">
        <v>105</v>
      </c>
      <c r="F46" s="20">
        <v>2</v>
      </c>
      <c r="G46" s="12" t="s">
        <v>106</v>
      </c>
      <c r="H46" s="12"/>
      <c r="I46" s="12"/>
      <c r="J46" s="8">
        <v>1</v>
      </c>
      <c r="K46" s="8">
        <f>PRODUCT(J46,60)*F46</f>
        <v>120</v>
      </c>
    </row>
  </sheetData>
  <sortState xmlns:xlrd2="http://schemas.microsoft.com/office/spreadsheetml/2017/richdata2" ref="A2:I49">
    <sortCondition ref="D1:D4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1A39C-1734-4231-8961-426861A11032}">
  <dimension ref="A1:E45"/>
  <sheetViews>
    <sheetView tabSelected="1" zoomScaleNormal="100" workbookViewId="0">
      <selection activeCell="E2" sqref="E2"/>
    </sheetView>
  </sheetViews>
  <sheetFormatPr baseColWidth="10" defaultRowHeight="14.4" x14ac:dyDescent="0.3"/>
  <cols>
    <col min="2" max="2" width="19.109375" customWidth="1"/>
    <col min="4" max="4" width="20.5546875" style="52" customWidth="1"/>
  </cols>
  <sheetData>
    <row r="1" spans="1:5" x14ac:dyDescent="0.3">
      <c r="A1" s="34" t="s">
        <v>237</v>
      </c>
      <c r="B1" s="34" t="s">
        <v>76</v>
      </c>
      <c r="C1" s="34" t="s">
        <v>77</v>
      </c>
      <c r="D1" s="54" t="s">
        <v>236</v>
      </c>
    </row>
    <row r="2" spans="1:5" x14ac:dyDescent="0.3">
      <c r="A2" t="s">
        <v>259</v>
      </c>
      <c r="B2" t="s">
        <v>247</v>
      </c>
      <c r="C2" s="1">
        <v>5433</v>
      </c>
      <c r="D2" s="52">
        <v>145</v>
      </c>
    </row>
    <row r="3" spans="1:5" x14ac:dyDescent="0.3">
      <c r="A3" t="s">
        <v>259</v>
      </c>
      <c r="B3" t="s">
        <v>80</v>
      </c>
      <c r="C3" s="1">
        <v>37602</v>
      </c>
      <c r="D3" s="56" t="s">
        <v>296</v>
      </c>
    </row>
    <row r="4" spans="1:5" x14ac:dyDescent="0.3">
      <c r="A4" t="s">
        <v>259</v>
      </c>
      <c r="B4" t="s">
        <v>248</v>
      </c>
      <c r="C4" s="1">
        <v>42000</v>
      </c>
      <c r="D4" s="55">
        <v>1890</v>
      </c>
    </row>
    <row r="5" spans="1:5" x14ac:dyDescent="0.3">
      <c r="A5" t="s">
        <v>259</v>
      </c>
      <c r="B5" t="s">
        <v>249</v>
      </c>
      <c r="C5" t="s">
        <v>250</v>
      </c>
      <c r="D5" s="52" t="s">
        <v>250</v>
      </c>
    </row>
    <row r="6" spans="1:5" ht="15.6" customHeight="1" x14ac:dyDescent="0.3">
      <c r="A6" t="s">
        <v>259</v>
      </c>
      <c r="B6" t="s">
        <v>251</v>
      </c>
      <c r="C6" s="1">
        <v>7165</v>
      </c>
      <c r="D6" s="55">
        <v>1300</v>
      </c>
    </row>
    <row r="7" spans="1:5" x14ac:dyDescent="0.3">
      <c r="A7" t="s">
        <v>259</v>
      </c>
      <c r="B7" t="s">
        <v>252</v>
      </c>
      <c r="C7" s="1">
        <v>17537</v>
      </c>
      <c r="D7" s="55">
        <v>2400</v>
      </c>
      <c r="E7" t="s">
        <v>261</v>
      </c>
    </row>
    <row r="8" spans="1:5" x14ac:dyDescent="0.3">
      <c r="A8" t="s">
        <v>259</v>
      </c>
      <c r="B8" t="s">
        <v>45</v>
      </c>
      <c r="C8" s="1">
        <v>2166</v>
      </c>
      <c r="D8" s="52">
        <v>105</v>
      </c>
    </row>
    <row r="9" spans="1:5" x14ac:dyDescent="0.3">
      <c r="A9" t="s">
        <v>259</v>
      </c>
      <c r="B9" t="s">
        <v>31</v>
      </c>
      <c r="C9" s="1">
        <v>5360</v>
      </c>
      <c r="D9" s="52">
        <v>210</v>
      </c>
    </row>
    <row r="10" spans="1:5" x14ac:dyDescent="0.3">
      <c r="A10" t="s">
        <v>259</v>
      </c>
      <c r="B10" t="s">
        <v>30</v>
      </c>
      <c r="C10" s="1">
        <v>8000</v>
      </c>
      <c r="D10" s="52">
        <v>210</v>
      </c>
    </row>
    <row r="11" spans="1:5" x14ac:dyDescent="0.3">
      <c r="A11" t="s">
        <v>259</v>
      </c>
      <c r="B11" t="s">
        <v>93</v>
      </c>
      <c r="C11" s="1">
        <v>1710</v>
      </c>
      <c r="D11" s="52">
        <v>60</v>
      </c>
    </row>
    <row r="12" spans="1:5" x14ac:dyDescent="0.3">
      <c r="A12" t="s">
        <v>259</v>
      </c>
      <c r="B12" t="s">
        <v>253</v>
      </c>
      <c r="C12" s="1">
        <v>1699</v>
      </c>
      <c r="D12" s="52">
        <v>50</v>
      </c>
    </row>
    <row r="13" spans="1:5" x14ac:dyDescent="0.3">
      <c r="A13" t="s">
        <v>259</v>
      </c>
      <c r="B13" t="s">
        <v>254</v>
      </c>
      <c r="C13" s="1">
        <v>1106</v>
      </c>
      <c r="D13" s="52">
        <v>60</v>
      </c>
    </row>
    <row r="14" spans="1:5" x14ac:dyDescent="0.3">
      <c r="A14" t="s">
        <v>259</v>
      </c>
      <c r="B14" t="s">
        <v>42</v>
      </c>
      <c r="C14" s="1">
        <v>1966</v>
      </c>
      <c r="D14" s="52">
        <v>53</v>
      </c>
    </row>
    <row r="15" spans="1:5" x14ac:dyDescent="0.3">
      <c r="A15" t="s">
        <v>259</v>
      </c>
      <c r="B15" t="s">
        <v>255</v>
      </c>
      <c r="C15" s="1">
        <v>396</v>
      </c>
      <c r="D15" s="52">
        <v>28</v>
      </c>
    </row>
    <row r="16" spans="1:5" x14ac:dyDescent="0.3">
      <c r="A16" t="s">
        <v>259</v>
      </c>
      <c r="B16" t="s">
        <v>74</v>
      </c>
      <c r="C16" s="1">
        <v>9471</v>
      </c>
      <c r="D16" s="52">
        <v>260</v>
      </c>
    </row>
    <row r="17" spans="1:5" x14ac:dyDescent="0.3">
      <c r="A17" t="s">
        <v>259</v>
      </c>
      <c r="B17" t="s">
        <v>75</v>
      </c>
      <c r="C17" s="1">
        <v>9472</v>
      </c>
      <c r="D17" s="52">
        <v>260</v>
      </c>
    </row>
    <row r="18" spans="1:5" x14ac:dyDescent="0.3">
      <c r="A18" t="s">
        <v>259</v>
      </c>
      <c r="B18" t="s">
        <v>90</v>
      </c>
      <c r="C18" s="1">
        <v>2649</v>
      </c>
      <c r="D18" s="52">
        <v>60</v>
      </c>
    </row>
    <row r="19" spans="1:5" x14ac:dyDescent="0.3">
      <c r="A19" t="s">
        <v>259</v>
      </c>
      <c r="B19" t="s">
        <v>43</v>
      </c>
      <c r="C19" t="s">
        <v>250</v>
      </c>
      <c r="D19" s="52" t="s">
        <v>250</v>
      </c>
    </row>
    <row r="20" spans="1:5" x14ac:dyDescent="0.3">
      <c r="A20" t="s">
        <v>259</v>
      </c>
      <c r="B20" t="s">
        <v>79</v>
      </c>
      <c r="C20" s="1">
        <v>18900</v>
      </c>
      <c r="D20" s="52">
        <v>530</v>
      </c>
    </row>
    <row r="21" spans="1:5" x14ac:dyDescent="0.3">
      <c r="A21" t="s">
        <v>259</v>
      </c>
      <c r="B21" t="s">
        <v>48</v>
      </c>
      <c r="C21" s="1">
        <v>1447</v>
      </c>
      <c r="D21" s="52">
        <v>80</v>
      </c>
      <c r="E21" s="40"/>
    </row>
    <row r="22" spans="1:5" x14ac:dyDescent="0.3">
      <c r="A22" t="s">
        <v>259</v>
      </c>
      <c r="B22" t="s">
        <v>18</v>
      </c>
      <c r="C22" s="1">
        <v>2861</v>
      </c>
      <c r="D22" s="52">
        <v>95</v>
      </c>
    </row>
    <row r="23" spans="1:5" x14ac:dyDescent="0.3">
      <c r="A23" t="s">
        <v>259</v>
      </c>
      <c r="B23" t="s">
        <v>256</v>
      </c>
      <c r="C23" s="1">
        <v>5725</v>
      </c>
      <c r="D23" s="52">
        <v>150</v>
      </c>
    </row>
    <row r="24" spans="1:5" x14ac:dyDescent="0.3">
      <c r="A24" t="s">
        <v>259</v>
      </c>
      <c r="B24" t="s">
        <v>111</v>
      </c>
      <c r="C24" s="1">
        <v>5725</v>
      </c>
      <c r="D24" s="52">
        <v>160</v>
      </c>
    </row>
    <row r="25" spans="1:5" x14ac:dyDescent="0.3">
      <c r="A25" t="s">
        <v>259</v>
      </c>
      <c r="B25" t="s">
        <v>35</v>
      </c>
      <c r="C25" s="1">
        <v>5250</v>
      </c>
      <c r="D25" s="52">
        <v>110</v>
      </c>
    </row>
    <row r="26" spans="1:5" x14ac:dyDescent="0.3">
      <c r="A26" t="s">
        <v>259</v>
      </c>
      <c r="B26" t="s">
        <v>257</v>
      </c>
      <c r="C26" s="1">
        <v>2303</v>
      </c>
      <c r="D26" s="52">
        <v>100</v>
      </c>
    </row>
    <row r="27" spans="1:5" x14ac:dyDescent="0.3">
      <c r="A27" t="s">
        <v>259</v>
      </c>
      <c r="B27" t="s">
        <v>258</v>
      </c>
      <c r="C27" s="1">
        <v>295</v>
      </c>
      <c r="D27" s="52">
        <v>60</v>
      </c>
    </row>
    <row r="28" spans="1:5" x14ac:dyDescent="0.3">
      <c r="A28" t="s">
        <v>260</v>
      </c>
      <c r="B28" t="s">
        <v>264</v>
      </c>
      <c r="C28" s="1">
        <v>6000</v>
      </c>
      <c r="D28" s="52">
        <v>110</v>
      </c>
    </row>
    <row r="29" spans="1:5" x14ac:dyDescent="0.3">
      <c r="A29" t="s">
        <v>260</v>
      </c>
      <c r="B29" t="s">
        <v>58</v>
      </c>
      <c r="C29" s="1">
        <v>434</v>
      </c>
      <c r="D29" s="52">
        <v>42</v>
      </c>
    </row>
    <row r="30" spans="1:5" x14ac:dyDescent="0.3">
      <c r="A30" t="s">
        <v>260</v>
      </c>
      <c r="B30" t="s">
        <v>262</v>
      </c>
      <c r="C30" s="1">
        <v>3281</v>
      </c>
      <c r="D30" s="52">
        <v>140</v>
      </c>
    </row>
    <row r="31" spans="1:5" x14ac:dyDescent="0.3">
      <c r="A31" t="s">
        <v>260</v>
      </c>
      <c r="B31" t="s">
        <v>263</v>
      </c>
      <c r="C31" s="1">
        <v>3281</v>
      </c>
      <c r="D31" s="52">
        <v>210</v>
      </c>
    </row>
    <row r="32" spans="1:5" x14ac:dyDescent="0.3">
      <c r="A32" t="s">
        <v>260</v>
      </c>
      <c r="B32" t="s">
        <v>12</v>
      </c>
      <c r="C32" s="1">
        <v>6990</v>
      </c>
      <c r="D32" s="52">
        <v>260</v>
      </c>
    </row>
    <row r="33" spans="1:4" x14ac:dyDescent="0.3">
      <c r="A33" t="s">
        <v>260</v>
      </c>
      <c r="B33" t="s">
        <v>239</v>
      </c>
      <c r="C33" s="43" t="s">
        <v>250</v>
      </c>
      <c r="D33" s="41" t="s">
        <v>250</v>
      </c>
    </row>
    <row r="34" spans="1:4" x14ac:dyDescent="0.3">
      <c r="A34" t="s">
        <v>260</v>
      </c>
      <c r="B34" t="s">
        <v>238</v>
      </c>
      <c r="C34" s="1">
        <v>25000</v>
      </c>
      <c r="D34" s="52">
        <v>530</v>
      </c>
    </row>
    <row r="35" spans="1:4" x14ac:dyDescent="0.3">
      <c r="A35" t="s">
        <v>260</v>
      </c>
      <c r="B35" t="s">
        <v>241</v>
      </c>
      <c r="C35" s="1">
        <v>1380</v>
      </c>
      <c r="D35" s="52">
        <v>130</v>
      </c>
    </row>
    <row r="36" spans="1:4" x14ac:dyDescent="0.3">
      <c r="A36" t="s">
        <v>260</v>
      </c>
      <c r="B36" t="s">
        <v>89</v>
      </c>
      <c r="C36" s="1">
        <v>1950</v>
      </c>
      <c r="D36" s="52">
        <v>130</v>
      </c>
    </row>
    <row r="37" spans="1:4" x14ac:dyDescent="0.3">
      <c r="A37" t="s">
        <v>260</v>
      </c>
      <c r="B37" t="s">
        <v>78</v>
      </c>
      <c r="C37" s="1">
        <v>5928</v>
      </c>
      <c r="D37" s="52">
        <v>210</v>
      </c>
    </row>
    <row r="38" spans="1:4" x14ac:dyDescent="0.3">
      <c r="A38" t="s">
        <v>260</v>
      </c>
      <c r="B38" t="s">
        <v>119</v>
      </c>
      <c r="C38" s="1">
        <v>4730</v>
      </c>
      <c r="D38" s="52">
        <v>210</v>
      </c>
    </row>
    <row r="39" spans="1:4" x14ac:dyDescent="0.3">
      <c r="A39" t="s">
        <v>260</v>
      </c>
      <c r="B39" t="s">
        <v>242</v>
      </c>
      <c r="C39" s="1">
        <v>1410</v>
      </c>
      <c r="D39" s="52">
        <v>50</v>
      </c>
    </row>
    <row r="40" spans="1:4" x14ac:dyDescent="0.3">
      <c r="A40" t="s">
        <v>260</v>
      </c>
      <c r="B40" t="s">
        <v>243</v>
      </c>
      <c r="C40" s="1">
        <v>2159</v>
      </c>
      <c r="D40" s="52">
        <v>110</v>
      </c>
    </row>
    <row r="41" spans="1:4" x14ac:dyDescent="0.3">
      <c r="A41" t="s">
        <v>260</v>
      </c>
      <c r="B41" t="s">
        <v>43</v>
      </c>
      <c r="C41" s="1">
        <v>2328</v>
      </c>
      <c r="D41" s="52">
        <v>130</v>
      </c>
    </row>
    <row r="42" spans="1:4" x14ac:dyDescent="0.3">
      <c r="A42" t="s">
        <v>260</v>
      </c>
      <c r="B42" t="s">
        <v>244</v>
      </c>
      <c r="C42" s="1">
        <v>1950</v>
      </c>
      <c r="D42" s="52">
        <v>160</v>
      </c>
    </row>
    <row r="43" spans="1:4" x14ac:dyDescent="0.3">
      <c r="A43" t="s">
        <v>260</v>
      </c>
      <c r="B43" t="s">
        <v>109</v>
      </c>
      <c r="C43" s="1">
        <v>1800</v>
      </c>
      <c r="D43" s="52">
        <v>80</v>
      </c>
    </row>
    <row r="44" spans="1:4" x14ac:dyDescent="0.3">
      <c r="A44" t="s">
        <v>260</v>
      </c>
      <c r="B44" t="s">
        <v>240</v>
      </c>
      <c r="C44" s="1">
        <v>3496</v>
      </c>
      <c r="D44" s="52">
        <v>130</v>
      </c>
    </row>
    <row r="45" spans="1:4" x14ac:dyDescent="0.3">
      <c r="A45" t="s">
        <v>260</v>
      </c>
      <c r="B45" t="s">
        <v>245</v>
      </c>
      <c r="C45" s="57" t="s">
        <v>246</v>
      </c>
      <c r="D45" s="52">
        <v>50</v>
      </c>
    </row>
  </sheetData>
  <sortState xmlns:xlrd2="http://schemas.microsoft.com/office/spreadsheetml/2017/richdata2" ref="A2:E47">
    <sortCondition ref="A1:A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EA83-6E2D-491C-85BB-11D47CC4BC2C}">
  <dimension ref="A2:N5"/>
  <sheetViews>
    <sheetView workbookViewId="0">
      <selection activeCell="D3" sqref="D3"/>
    </sheetView>
  </sheetViews>
  <sheetFormatPr baseColWidth="10" defaultRowHeight="14.4" x14ac:dyDescent="0.3"/>
  <sheetData>
    <row r="2" spans="1:14" s="14" customFormat="1" ht="15.6" customHeight="1" x14ac:dyDescent="0.3">
      <c r="A2" s="13" t="s">
        <v>138</v>
      </c>
      <c r="B2" s="21" t="s">
        <v>145</v>
      </c>
      <c r="C2" s="21" t="s">
        <v>9</v>
      </c>
      <c r="D2" s="21" t="s">
        <v>0</v>
      </c>
      <c r="E2" s="14" t="s">
        <v>159</v>
      </c>
      <c r="F2" s="19" t="s">
        <v>2</v>
      </c>
      <c r="G2" s="13" t="s">
        <v>3</v>
      </c>
      <c r="H2" s="13" t="s">
        <v>6</v>
      </c>
      <c r="I2" s="13" t="s">
        <v>8</v>
      </c>
      <c r="K2" s="14" t="s">
        <v>142</v>
      </c>
      <c r="L2" s="14" t="s">
        <v>143</v>
      </c>
      <c r="M2" s="14" t="s">
        <v>144</v>
      </c>
      <c r="N2" s="14" t="s">
        <v>214</v>
      </c>
    </row>
    <row r="3" spans="1:14" x14ac:dyDescent="0.3">
      <c r="B3" s="32">
        <v>45411</v>
      </c>
      <c r="C3" t="s">
        <v>10</v>
      </c>
      <c r="D3" t="s">
        <v>125</v>
      </c>
      <c r="E3">
        <v>1</v>
      </c>
      <c r="F3" t="s">
        <v>126</v>
      </c>
    </row>
    <row r="4" spans="1:14" ht="15.6" x14ac:dyDescent="0.3">
      <c r="B4" s="32">
        <v>45418</v>
      </c>
      <c r="C4" t="s">
        <v>10</v>
      </c>
      <c r="D4" t="s">
        <v>134</v>
      </c>
      <c r="E4">
        <v>1</v>
      </c>
      <c r="F4" s="2" t="s">
        <v>135</v>
      </c>
    </row>
    <row r="5" spans="1:14" x14ac:dyDescent="0.3">
      <c r="B5" s="32">
        <v>45418</v>
      </c>
      <c r="C5" t="s">
        <v>10</v>
      </c>
      <c r="D5" s="28" t="s">
        <v>225</v>
      </c>
      <c r="E5" t="s">
        <v>226</v>
      </c>
      <c r="F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Lum</vt:lpstr>
      <vt:lpstr>SONS</vt:lpstr>
      <vt:lpstr>données équipement</vt:lpstr>
      <vt:lpstr>distribution électrique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Phravixay</dc:creator>
  <cp:lastModifiedBy>minho p</cp:lastModifiedBy>
  <dcterms:created xsi:type="dcterms:W3CDTF">2024-02-29T08:17:59Z</dcterms:created>
  <dcterms:modified xsi:type="dcterms:W3CDTF">2024-06-16T18:54:58Z</dcterms:modified>
</cp:coreProperties>
</file>